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codeName="ThisWorkbook" defaultThemeVersion="124226"/>
  <mc:AlternateContent xmlns:mc="http://schemas.openxmlformats.org/markup-compatibility/2006">
    <mc:Choice Requires="x15">
      <x15ac:absPath xmlns:x15ac="http://schemas.microsoft.com/office/spreadsheetml/2010/11/ac" url="C:\Users\RSIL\Desktop\Planavimas\ADMINISTRACIJOS SVP\2022 m. Administracijos VP\"/>
    </mc:Choice>
  </mc:AlternateContent>
  <xr:revisionPtr revIDLastSave="0" documentId="13_ncr:1_{6B9D3489-0F85-4375-9549-F9A733DEDF51}" xr6:coauthVersionLast="47" xr6:coauthVersionMax="47" xr10:uidLastSave="{00000000-0000-0000-0000-000000000000}"/>
  <bookViews>
    <workbookView xWindow="-120" yWindow="-120" windowWidth="29040" windowHeight="15840" xr2:uid="{00000000-000D-0000-FFFF-FFFF00000000}"/>
  </bookViews>
  <sheets>
    <sheet name="01 programa (2022-0)" sheetId="5" r:id="rId1"/>
  </sheets>
  <definedNames>
    <definedName name="_xlnm._FilterDatabase" localSheetId="0" hidden="1">'01 programa (2022-0)'!$A$10:$S$101</definedName>
    <definedName name="_xlnm.Print_Titles" localSheetId="0">'01 programa (2022-0)'!$6:$10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867" i="5" l="1"/>
  <c r="N866" i="5"/>
  <c r="N865" i="5"/>
  <c r="N864" i="5"/>
  <c r="N862" i="5"/>
  <c r="N861" i="5"/>
  <c r="N860" i="5"/>
  <c r="N859" i="5"/>
  <c r="N858" i="5"/>
  <c r="N857" i="5"/>
  <c r="N856" i="5"/>
  <c r="N855" i="5"/>
  <c r="N854" i="5"/>
  <c r="N853" i="5"/>
  <c r="Q845" i="5"/>
  <c r="Q846" i="5" s="1"/>
  <c r="P845" i="5"/>
  <c r="P846" i="5" s="1"/>
  <c r="N845" i="5"/>
  <c r="N846" i="5" s="1"/>
  <c r="O844" i="5"/>
  <c r="O843" i="5"/>
  <c r="O842" i="5"/>
  <c r="O841" i="5"/>
  <c r="Q838" i="5"/>
  <c r="P838" i="5"/>
  <c r="N838" i="5"/>
  <c r="O837" i="5"/>
  <c r="O836" i="5"/>
  <c r="O838" i="5" s="1"/>
  <c r="Q835" i="5"/>
  <c r="P835" i="5"/>
  <c r="N835" i="5"/>
  <c r="O834" i="5"/>
  <c r="O833" i="5"/>
  <c r="O835" i="5" s="1"/>
  <c r="O839" i="5" s="1"/>
  <c r="Q830" i="5"/>
  <c r="P830" i="5"/>
  <c r="N830" i="5"/>
  <c r="O829" i="5"/>
  <c r="O828" i="5"/>
  <c r="Q827" i="5"/>
  <c r="P827" i="5"/>
  <c r="O827" i="5"/>
  <c r="N827" i="5"/>
  <c r="O826" i="5"/>
  <c r="O825" i="5"/>
  <c r="Q824" i="5"/>
  <c r="Q831" i="5" s="1"/>
  <c r="P824" i="5"/>
  <c r="N824" i="5"/>
  <c r="O823" i="5"/>
  <c r="O822" i="5"/>
  <c r="O824" i="5" s="1"/>
  <c r="Q821" i="5"/>
  <c r="P821" i="5"/>
  <c r="O821" i="5"/>
  <c r="N821" i="5"/>
  <c r="N831" i="5" s="1"/>
  <c r="O820" i="5"/>
  <c r="O819" i="5"/>
  <c r="Q816" i="5"/>
  <c r="P816" i="5"/>
  <c r="N816" i="5"/>
  <c r="O815" i="5"/>
  <c r="O814" i="5"/>
  <c r="O816" i="5" s="1"/>
  <c r="Q813" i="5"/>
  <c r="P813" i="5"/>
  <c r="N813" i="5"/>
  <c r="O812" i="5"/>
  <c r="O813" i="5" s="1"/>
  <c r="O811" i="5"/>
  <c r="Q810" i="5"/>
  <c r="P810" i="5"/>
  <c r="N810" i="5"/>
  <c r="O809" i="5"/>
  <c r="O808" i="5"/>
  <c r="O810" i="5" s="1"/>
  <c r="Q807" i="5"/>
  <c r="P807" i="5"/>
  <c r="N807" i="5"/>
  <c r="O806" i="5"/>
  <c r="O805" i="5"/>
  <c r="O807" i="5" s="1"/>
  <c r="Q804" i="5"/>
  <c r="P804" i="5"/>
  <c r="N804" i="5"/>
  <c r="O803" i="5"/>
  <c r="O802" i="5"/>
  <c r="Q801" i="5"/>
  <c r="P801" i="5"/>
  <c r="O801" i="5"/>
  <c r="N801" i="5"/>
  <c r="O800" i="5"/>
  <c r="O799" i="5"/>
  <c r="Q798" i="5"/>
  <c r="P798" i="5"/>
  <c r="N798" i="5"/>
  <c r="O797" i="5"/>
  <c r="O796" i="5"/>
  <c r="O798" i="5" s="1"/>
  <c r="Q795" i="5"/>
  <c r="P795" i="5"/>
  <c r="O795" i="5"/>
  <c r="N795" i="5"/>
  <c r="O794" i="5"/>
  <c r="O793" i="5"/>
  <c r="Q792" i="5"/>
  <c r="P792" i="5"/>
  <c r="N792" i="5"/>
  <c r="O791" i="5"/>
  <c r="O790" i="5"/>
  <c r="O792" i="5" s="1"/>
  <c r="Q789" i="5"/>
  <c r="P789" i="5"/>
  <c r="N789" i="5"/>
  <c r="O788" i="5"/>
  <c r="O789" i="5" s="1"/>
  <c r="O787" i="5"/>
  <c r="Q786" i="5"/>
  <c r="P786" i="5"/>
  <c r="N786" i="5"/>
  <c r="N817" i="5" s="1"/>
  <c r="O785" i="5"/>
  <c r="O784" i="5"/>
  <c r="O786" i="5" s="1"/>
  <c r="Q781" i="5"/>
  <c r="P781" i="5"/>
  <c r="N781" i="5"/>
  <c r="O780" i="5"/>
  <c r="O779" i="5"/>
  <c r="O781" i="5" s="1"/>
  <c r="Q778" i="5"/>
  <c r="P778" i="5"/>
  <c r="N778" i="5"/>
  <c r="O777" i="5"/>
  <c r="O776" i="5"/>
  <c r="O775" i="5"/>
  <c r="Q774" i="5"/>
  <c r="P774" i="5"/>
  <c r="N774" i="5"/>
  <c r="O773" i="5"/>
  <c r="O772" i="5"/>
  <c r="O774" i="5" s="1"/>
  <c r="Q771" i="5"/>
  <c r="P771" i="5"/>
  <c r="N771" i="5"/>
  <c r="O770" i="5"/>
  <c r="O769" i="5"/>
  <c r="Q768" i="5"/>
  <c r="P768" i="5"/>
  <c r="N768" i="5"/>
  <c r="O767" i="5"/>
  <c r="O766" i="5"/>
  <c r="O765" i="5"/>
  <c r="O764" i="5"/>
  <c r="Q763" i="5"/>
  <c r="P763" i="5"/>
  <c r="O763" i="5"/>
  <c r="N763" i="5"/>
  <c r="O762" i="5"/>
  <c r="O761" i="5"/>
  <c r="Q760" i="5"/>
  <c r="P760" i="5"/>
  <c r="N760" i="5"/>
  <c r="O759" i="5"/>
  <c r="O758" i="5"/>
  <c r="O760" i="5" s="1"/>
  <c r="Q757" i="5"/>
  <c r="P757" i="5"/>
  <c r="N757" i="5"/>
  <c r="O756" i="5"/>
  <c r="O755" i="5"/>
  <c r="O754" i="5"/>
  <c r="O753" i="5"/>
  <c r="O752" i="5"/>
  <c r="Q751" i="5"/>
  <c r="P751" i="5"/>
  <c r="N751" i="5"/>
  <c r="O750" i="5"/>
  <c r="O749" i="5"/>
  <c r="O751" i="5" s="1"/>
  <c r="Q748" i="5"/>
  <c r="P748" i="5"/>
  <c r="O748" i="5"/>
  <c r="N748" i="5"/>
  <c r="O747" i="5"/>
  <c r="O746" i="5"/>
  <c r="Q745" i="5"/>
  <c r="P745" i="5"/>
  <c r="N745" i="5"/>
  <c r="O744" i="5"/>
  <c r="O743" i="5"/>
  <c r="O745" i="5" s="1"/>
  <c r="Q742" i="5"/>
  <c r="P742" i="5"/>
  <c r="N742" i="5"/>
  <c r="O741" i="5"/>
  <c r="O742" i="5" s="1"/>
  <c r="O740" i="5"/>
  <c r="Q739" i="5"/>
  <c r="P739" i="5"/>
  <c r="N739" i="5"/>
  <c r="O738" i="5"/>
  <c r="O737" i="5"/>
  <c r="O736" i="5"/>
  <c r="O735" i="5"/>
  <c r="O734" i="5"/>
  <c r="O733" i="5"/>
  <c r="Q732" i="5"/>
  <c r="P732" i="5"/>
  <c r="P782" i="5" s="1"/>
  <c r="N732" i="5"/>
  <c r="O731" i="5"/>
  <c r="O730" i="5"/>
  <c r="O732" i="5" s="1"/>
  <c r="Q782" i="5" l="1"/>
  <c r="Q847" i="5" s="1"/>
  <c r="Q848" i="5" s="1"/>
  <c r="P839" i="5"/>
  <c r="O739" i="5"/>
  <c r="O782" i="5" s="1"/>
  <c r="Q817" i="5"/>
  <c r="N839" i="5"/>
  <c r="Q839" i="5"/>
  <c r="N863" i="5"/>
  <c r="O768" i="5"/>
  <c r="P817" i="5"/>
  <c r="P847" i="5" s="1"/>
  <c r="P848" i="5" s="1"/>
  <c r="N782" i="5"/>
  <c r="N847" i="5" s="1"/>
  <c r="N848" i="5" s="1"/>
  <c r="O778" i="5"/>
  <c r="N852" i="5"/>
  <c r="N851" i="5" s="1"/>
  <c r="O757" i="5"/>
  <c r="O771" i="5"/>
  <c r="O804" i="5"/>
  <c r="P831" i="5"/>
  <c r="O830" i="5"/>
  <c r="O831" i="5" s="1"/>
  <c r="O845" i="5"/>
  <c r="O846" i="5" s="1"/>
  <c r="O817" i="5"/>
  <c r="O847" i="5" l="1"/>
  <c r="O848" i="5" s="1"/>
  <c r="N717" i="5"/>
  <c r="N716" i="5"/>
  <c r="N715" i="5"/>
  <c r="N714" i="5"/>
  <c r="N712" i="5"/>
  <c r="N711" i="5"/>
  <c r="N710" i="5"/>
  <c r="N709" i="5"/>
  <c r="N708" i="5"/>
  <c r="N707" i="5"/>
  <c r="N706" i="5"/>
  <c r="N702" i="5" s="1"/>
  <c r="N705" i="5"/>
  <c r="N704" i="5"/>
  <c r="N703" i="5"/>
  <c r="Q695" i="5"/>
  <c r="P695" i="5"/>
  <c r="N695" i="5"/>
  <c r="O694" i="5"/>
  <c r="O693" i="5"/>
  <c r="O695" i="5" s="1"/>
  <c r="Q692" i="5"/>
  <c r="P692" i="5"/>
  <c r="N692" i="5"/>
  <c r="N696" i="5" s="1"/>
  <c r="O691" i="5"/>
  <c r="O690" i="5"/>
  <c r="O689" i="5"/>
  <c r="O688" i="5"/>
  <c r="O687" i="5"/>
  <c r="O686" i="5"/>
  <c r="O685" i="5"/>
  <c r="O684" i="5"/>
  <c r="O683" i="5"/>
  <c r="O682" i="5"/>
  <c r="O681" i="5"/>
  <c r="O680" i="5"/>
  <c r="Q677" i="5"/>
  <c r="P677" i="5"/>
  <c r="N677" i="5"/>
  <c r="O676" i="5"/>
  <c r="O677" i="5" s="1"/>
  <c r="O675" i="5"/>
  <c r="Q674" i="5"/>
  <c r="P674" i="5"/>
  <c r="O674" i="5"/>
  <c r="N674" i="5"/>
  <c r="O673" i="5"/>
  <c r="O672" i="5"/>
  <c r="Q671" i="5"/>
  <c r="P671" i="5"/>
  <c r="N671" i="5"/>
  <c r="O670" i="5"/>
  <c r="O669" i="5"/>
  <c r="Q668" i="5"/>
  <c r="P668" i="5"/>
  <c r="O668" i="5"/>
  <c r="N668" i="5"/>
  <c r="O667" i="5"/>
  <c r="O666" i="5"/>
  <c r="Q665" i="5"/>
  <c r="P665" i="5"/>
  <c r="N665" i="5"/>
  <c r="O664" i="5"/>
  <c r="O663" i="5"/>
  <c r="Q662" i="5"/>
  <c r="P662" i="5"/>
  <c r="N662" i="5"/>
  <c r="O661" i="5"/>
  <c r="O660" i="5"/>
  <c r="O659" i="5"/>
  <c r="O658" i="5"/>
  <c r="O657" i="5"/>
  <c r="O656" i="5"/>
  <c r="O655" i="5"/>
  <c r="O654" i="5"/>
  <c r="O653" i="5"/>
  <c r="O652" i="5"/>
  <c r="O651" i="5"/>
  <c r="O650" i="5"/>
  <c r="O649" i="5"/>
  <c r="O648" i="5"/>
  <c r="O647" i="5"/>
  <c r="O646" i="5"/>
  <c r="O645" i="5"/>
  <c r="O644" i="5"/>
  <c r="O643" i="5"/>
  <c r="O642" i="5"/>
  <c r="Q639" i="5"/>
  <c r="P639" i="5"/>
  <c r="N639" i="5"/>
  <c r="O638" i="5"/>
  <c r="O637" i="5"/>
  <c r="O639" i="5" s="1"/>
  <c r="Q636" i="5"/>
  <c r="P636" i="5"/>
  <c r="N636" i="5"/>
  <c r="O635" i="5"/>
  <c r="O636" i="5" s="1"/>
  <c r="O634" i="5"/>
  <c r="Q633" i="5"/>
  <c r="P633" i="5"/>
  <c r="O633" i="5"/>
  <c r="N633" i="5"/>
  <c r="O632" i="5"/>
  <c r="O631" i="5"/>
  <c r="Q630" i="5"/>
  <c r="P630" i="5"/>
  <c r="N630" i="5"/>
  <c r="O629" i="5"/>
  <c r="O628" i="5"/>
  <c r="Q627" i="5"/>
  <c r="P627" i="5"/>
  <c r="O627" i="5"/>
  <c r="N627" i="5"/>
  <c r="O626" i="5"/>
  <c r="O625" i="5"/>
  <c r="Q624" i="5"/>
  <c r="P624" i="5"/>
  <c r="N624" i="5"/>
  <c r="O623" i="5"/>
  <c r="O622" i="5"/>
  <c r="Q621" i="5"/>
  <c r="P621" i="5"/>
  <c r="N621" i="5"/>
  <c r="O620" i="5"/>
  <c r="O619" i="5"/>
  <c r="O621" i="5" s="1"/>
  <c r="Q618" i="5"/>
  <c r="P618" i="5"/>
  <c r="N618" i="5"/>
  <c r="O617" i="5"/>
  <c r="O618" i="5" s="1"/>
  <c r="O616" i="5"/>
  <c r="Q615" i="5"/>
  <c r="P615" i="5"/>
  <c r="N615" i="5"/>
  <c r="O614" i="5"/>
  <c r="O613" i="5"/>
  <c r="O615" i="5" s="1"/>
  <c r="Q612" i="5"/>
  <c r="P612" i="5"/>
  <c r="N612" i="5"/>
  <c r="O611" i="5"/>
  <c r="O612" i="5" s="1"/>
  <c r="O610" i="5"/>
  <c r="Q609" i="5"/>
  <c r="P609" i="5"/>
  <c r="O609" i="5"/>
  <c r="N609" i="5"/>
  <c r="O608" i="5"/>
  <c r="O607" i="5"/>
  <c r="Q606" i="5"/>
  <c r="P606" i="5"/>
  <c r="N606" i="5"/>
  <c r="O605" i="5"/>
  <c r="O604" i="5"/>
  <c r="O603" i="5"/>
  <c r="O602" i="5"/>
  <c r="O601" i="5"/>
  <c r="O600" i="5"/>
  <c r="O598" i="5"/>
  <c r="Q597" i="5"/>
  <c r="P597" i="5"/>
  <c r="N597" i="5"/>
  <c r="O596" i="5"/>
  <c r="O595" i="5"/>
  <c r="O594" i="5"/>
  <c r="O593" i="5"/>
  <c r="O592" i="5"/>
  <c r="O591" i="5"/>
  <c r="Q590" i="5"/>
  <c r="P590" i="5"/>
  <c r="N590" i="5"/>
  <c r="O589" i="5"/>
  <c r="O588" i="5"/>
  <c r="O590" i="5" s="1"/>
  <c r="Q587" i="5"/>
  <c r="P587" i="5"/>
  <c r="N587" i="5"/>
  <c r="O586" i="5"/>
  <c r="O585" i="5"/>
  <c r="O587" i="5" s="1"/>
  <c r="Q584" i="5"/>
  <c r="P584" i="5"/>
  <c r="N584" i="5"/>
  <c r="O583" i="5"/>
  <c r="O582" i="5"/>
  <c r="O581" i="5"/>
  <c r="Q580" i="5"/>
  <c r="P580" i="5"/>
  <c r="P640" i="5" s="1"/>
  <c r="N580" i="5"/>
  <c r="O579" i="5"/>
  <c r="O578" i="5"/>
  <c r="O577" i="5"/>
  <c r="O580" i="5" s="1"/>
  <c r="Q574" i="5"/>
  <c r="P574" i="5"/>
  <c r="N574" i="5"/>
  <c r="O573" i="5"/>
  <c r="O572" i="5"/>
  <c r="Q571" i="5"/>
  <c r="P571" i="5"/>
  <c r="N571" i="5"/>
  <c r="O570" i="5"/>
  <c r="O569" i="5"/>
  <c r="O568" i="5"/>
  <c r="O571" i="5" s="1"/>
  <c r="Q567" i="5"/>
  <c r="P567" i="5"/>
  <c r="N567" i="5"/>
  <c r="O566" i="5"/>
  <c r="O565" i="5"/>
  <c r="Q564" i="5"/>
  <c r="P564" i="5"/>
  <c r="N564" i="5"/>
  <c r="O563" i="5"/>
  <c r="O562" i="5"/>
  <c r="O561" i="5"/>
  <c r="O560" i="5"/>
  <c r="O559" i="5"/>
  <c r="O558" i="5"/>
  <c r="O557" i="5"/>
  <c r="O556" i="5"/>
  <c r="Q555" i="5"/>
  <c r="P555" i="5"/>
  <c r="N555" i="5"/>
  <c r="O554" i="5"/>
  <c r="O553" i="5"/>
  <c r="O552" i="5"/>
  <c r="O555" i="5" s="1"/>
  <c r="Q551" i="5"/>
  <c r="P551" i="5"/>
  <c r="N551" i="5"/>
  <c r="O550" i="5"/>
  <c r="O549" i="5"/>
  <c r="O551" i="5" s="1"/>
  <c r="O567" i="5" l="1"/>
  <c r="O630" i="5"/>
  <c r="Q678" i="5"/>
  <c r="O671" i="5"/>
  <c r="O692" i="5"/>
  <c r="O696" i="5" s="1"/>
  <c r="O564" i="5"/>
  <c r="P575" i="5"/>
  <c r="O584" i="5"/>
  <c r="O597" i="5"/>
  <c r="O624" i="5"/>
  <c r="N678" i="5"/>
  <c r="O665" i="5"/>
  <c r="Q696" i="5"/>
  <c r="Q575" i="5"/>
  <c r="Q640" i="5"/>
  <c r="N575" i="5"/>
  <c r="N697" i="5" s="1"/>
  <c r="N698" i="5" s="1"/>
  <c r="O574" i="5"/>
  <c r="N640" i="5"/>
  <c r="O606" i="5"/>
  <c r="O662" i="5"/>
  <c r="O678" i="5" s="1"/>
  <c r="P678" i="5"/>
  <c r="P696" i="5"/>
  <c r="N713" i="5"/>
  <c r="N701" i="5" s="1"/>
  <c r="O640" i="5"/>
  <c r="O575" i="5"/>
  <c r="P697" i="5"/>
  <c r="P698" i="5" s="1"/>
  <c r="O697" i="5" l="1"/>
  <c r="O698" i="5" s="1"/>
  <c r="Q697" i="5"/>
  <c r="Q698" i="5" s="1"/>
  <c r="N536" i="5"/>
  <c r="N535" i="5"/>
  <c r="N534" i="5"/>
  <c r="N533" i="5"/>
  <c r="N531" i="5"/>
  <c r="N530" i="5"/>
  <c r="N529" i="5"/>
  <c r="N528" i="5"/>
  <c r="N527" i="5"/>
  <c r="N526" i="5"/>
  <c r="N525" i="5"/>
  <c r="N524" i="5"/>
  <c r="N523" i="5"/>
  <c r="N522" i="5"/>
  <c r="Q514" i="5"/>
  <c r="P514" i="5"/>
  <c r="N514" i="5"/>
  <c r="O513" i="5"/>
  <c r="O514" i="5" s="1"/>
  <c r="O512" i="5"/>
  <c r="Q511" i="5"/>
  <c r="P511" i="5"/>
  <c r="N511" i="5"/>
  <c r="O510" i="5"/>
  <c r="O509" i="5"/>
  <c r="O508" i="5"/>
  <c r="O511" i="5" s="1"/>
  <c r="Q507" i="5"/>
  <c r="P507" i="5"/>
  <c r="N507" i="5"/>
  <c r="O506" i="5"/>
  <c r="O505" i="5"/>
  <c r="O504" i="5"/>
  <c r="O503" i="5"/>
  <c r="Q500" i="5"/>
  <c r="P500" i="5"/>
  <c r="N500" i="5"/>
  <c r="O499" i="5"/>
  <c r="O498" i="5"/>
  <c r="O497" i="5"/>
  <c r="Q496" i="5"/>
  <c r="P496" i="5"/>
  <c r="O496" i="5"/>
  <c r="N496" i="5"/>
  <c r="O495" i="5"/>
  <c r="O494" i="5"/>
  <c r="Q493" i="5"/>
  <c r="Q501" i="5" s="1"/>
  <c r="P493" i="5"/>
  <c r="N493" i="5"/>
  <c r="O492" i="5"/>
  <c r="O491" i="5"/>
  <c r="O490" i="5"/>
  <c r="Q487" i="5"/>
  <c r="P487" i="5"/>
  <c r="N487" i="5"/>
  <c r="O486" i="5"/>
  <c r="O485" i="5"/>
  <c r="O484" i="5"/>
  <c r="Q483" i="5"/>
  <c r="P483" i="5"/>
  <c r="N483" i="5"/>
  <c r="O482" i="5"/>
  <c r="O481" i="5"/>
  <c r="O483" i="5" s="1"/>
  <c r="Q480" i="5"/>
  <c r="P480" i="5"/>
  <c r="N480" i="5"/>
  <c r="O479" i="5"/>
  <c r="O480" i="5" s="1"/>
  <c r="O478" i="5"/>
  <c r="Q477" i="5"/>
  <c r="P477" i="5"/>
  <c r="N477" i="5"/>
  <c r="O476" i="5"/>
  <c r="O475" i="5"/>
  <c r="O477" i="5" s="1"/>
  <c r="Q474" i="5"/>
  <c r="P474" i="5"/>
  <c r="N474" i="5"/>
  <c r="O473" i="5"/>
  <c r="O474" i="5" s="1"/>
  <c r="O472" i="5"/>
  <c r="Q471" i="5"/>
  <c r="P471" i="5"/>
  <c r="O471" i="5"/>
  <c r="N471" i="5"/>
  <c r="O470" i="5"/>
  <c r="O469" i="5"/>
  <c r="Q468" i="5"/>
  <c r="P468" i="5"/>
  <c r="N468" i="5"/>
  <c r="O467" i="5"/>
  <c r="O466" i="5"/>
  <c r="Q465" i="5"/>
  <c r="P465" i="5"/>
  <c r="N465" i="5"/>
  <c r="O464" i="5"/>
  <c r="O465" i="5" s="1"/>
  <c r="O463" i="5"/>
  <c r="Q462" i="5"/>
  <c r="P462" i="5"/>
  <c r="N462" i="5"/>
  <c r="O461" i="5"/>
  <c r="O460" i="5"/>
  <c r="O459" i="5"/>
  <c r="O462" i="5" s="1"/>
  <c r="Q458" i="5"/>
  <c r="P458" i="5"/>
  <c r="N458" i="5"/>
  <c r="O457" i="5"/>
  <c r="O456" i="5"/>
  <c r="Q455" i="5"/>
  <c r="P455" i="5"/>
  <c r="N455" i="5"/>
  <c r="O454" i="5"/>
  <c r="O453" i="5"/>
  <c r="O452" i="5"/>
  <c r="O451" i="5"/>
  <c r="O455" i="5" s="1"/>
  <c r="O450" i="5"/>
  <c r="Q449" i="5"/>
  <c r="P449" i="5"/>
  <c r="O449" i="5"/>
  <c r="N449" i="5"/>
  <c r="O448" i="5"/>
  <c r="O447" i="5"/>
  <c r="Q446" i="5"/>
  <c r="P446" i="5"/>
  <c r="N446" i="5"/>
  <c r="O445" i="5"/>
  <c r="O444" i="5"/>
  <c r="Q443" i="5"/>
  <c r="P443" i="5"/>
  <c r="N443" i="5"/>
  <c r="O442" i="5"/>
  <c r="O443" i="5" s="1"/>
  <c r="O441" i="5"/>
  <c r="Q440" i="5"/>
  <c r="P440" i="5"/>
  <c r="N440" i="5"/>
  <c r="O439" i="5"/>
  <c r="O438" i="5"/>
  <c r="Q433" i="5"/>
  <c r="P433" i="5"/>
  <c r="N433" i="5"/>
  <c r="O432" i="5"/>
  <c r="O431" i="5"/>
  <c r="O433" i="5" s="1"/>
  <c r="Q430" i="5"/>
  <c r="P430" i="5"/>
  <c r="N430" i="5"/>
  <c r="O429" i="5"/>
  <c r="O430" i="5" s="1"/>
  <c r="O428" i="5"/>
  <c r="Q427" i="5"/>
  <c r="P427" i="5"/>
  <c r="N427" i="5"/>
  <c r="O426" i="5"/>
  <c r="O425" i="5"/>
  <c r="O427" i="5" s="1"/>
  <c r="Q424" i="5"/>
  <c r="P424" i="5"/>
  <c r="N424" i="5"/>
  <c r="O423" i="5"/>
  <c r="O424" i="5" s="1"/>
  <c r="O422" i="5"/>
  <c r="Q421" i="5"/>
  <c r="P421" i="5"/>
  <c r="O421" i="5"/>
  <c r="N421" i="5"/>
  <c r="O420" i="5"/>
  <c r="O419" i="5"/>
  <c r="Q418" i="5"/>
  <c r="P418" i="5"/>
  <c r="N418" i="5"/>
  <c r="O416" i="5"/>
  <c r="O418" i="5" s="1"/>
  <c r="Q415" i="5"/>
  <c r="P415" i="5"/>
  <c r="N415" i="5"/>
  <c r="O414" i="5"/>
  <c r="O413" i="5"/>
  <c r="O415" i="5" s="1"/>
  <c r="Q410" i="5"/>
  <c r="Q411" i="5" s="1"/>
  <c r="P410" i="5"/>
  <c r="P411" i="5" s="1"/>
  <c r="N410" i="5"/>
  <c r="N411" i="5" s="1"/>
  <c r="O409" i="5"/>
  <c r="O408" i="5"/>
  <c r="Q434" i="5" l="1"/>
  <c r="O446" i="5"/>
  <c r="Q488" i="5"/>
  <c r="O468" i="5"/>
  <c r="O487" i="5"/>
  <c r="O507" i="5"/>
  <c r="O515" i="5" s="1"/>
  <c r="N515" i="5"/>
  <c r="Q515" i="5"/>
  <c r="P435" i="5"/>
  <c r="P517" i="5" s="1"/>
  <c r="N434" i="5"/>
  <c r="O440" i="5"/>
  <c r="P488" i="5"/>
  <c r="P516" i="5" s="1"/>
  <c r="N501" i="5"/>
  <c r="P515" i="5"/>
  <c r="N532" i="5"/>
  <c r="O410" i="5"/>
  <c r="O411" i="5" s="1"/>
  <c r="Q435" i="5"/>
  <c r="P434" i="5"/>
  <c r="N488" i="5"/>
  <c r="O458" i="5"/>
  <c r="O493" i="5"/>
  <c r="O501" i="5" s="1"/>
  <c r="O500" i="5"/>
  <c r="P501" i="5"/>
  <c r="N521" i="5"/>
  <c r="N520" i="5" s="1"/>
  <c r="N516" i="5"/>
  <c r="O434" i="5"/>
  <c r="N435" i="5"/>
  <c r="O435" i="5" l="1"/>
  <c r="Q516" i="5"/>
  <c r="Q517" i="5" s="1"/>
  <c r="N517" i="5"/>
  <c r="O488" i="5"/>
  <c r="O516" i="5" s="1"/>
  <c r="N395" i="5"/>
  <c r="N394" i="5"/>
  <c r="N393" i="5"/>
  <c r="N391" i="5" s="1"/>
  <c r="N390" i="5"/>
  <c r="N389" i="5"/>
  <c r="N388" i="5"/>
  <c r="N387" i="5"/>
  <c r="N386" i="5"/>
  <c r="N385" i="5"/>
  <c r="N384" i="5"/>
  <c r="N383" i="5"/>
  <c r="N382" i="5"/>
  <c r="N381" i="5"/>
  <c r="Q373" i="5"/>
  <c r="P373" i="5"/>
  <c r="N373" i="5"/>
  <c r="O372" i="5"/>
  <c r="O371" i="5"/>
  <c r="O370" i="5"/>
  <c r="Q369" i="5"/>
  <c r="P369" i="5"/>
  <c r="N369" i="5"/>
  <c r="O368" i="5"/>
  <c r="O367" i="5"/>
  <c r="Q366" i="5"/>
  <c r="P366" i="5"/>
  <c r="N366" i="5"/>
  <c r="O365" i="5"/>
  <c r="O364" i="5"/>
  <c r="O366" i="5" s="1"/>
  <c r="Q363" i="5"/>
  <c r="P363" i="5"/>
  <c r="N363" i="5"/>
  <c r="O362" i="5"/>
  <c r="O361" i="5"/>
  <c r="O360" i="5"/>
  <c r="Q359" i="5"/>
  <c r="P359" i="5"/>
  <c r="N359" i="5"/>
  <c r="O358" i="5"/>
  <c r="O357" i="5"/>
  <c r="O356" i="5"/>
  <c r="O359" i="5" s="1"/>
  <c r="Q355" i="5"/>
  <c r="P355" i="5"/>
  <c r="O355" i="5"/>
  <c r="N355" i="5"/>
  <c r="O354" i="5"/>
  <c r="O353" i="5"/>
  <c r="Q352" i="5"/>
  <c r="P352" i="5"/>
  <c r="P374" i="5" s="1"/>
  <c r="N352" i="5"/>
  <c r="O351" i="5"/>
  <c r="O352" i="5" s="1"/>
  <c r="Q347" i="5"/>
  <c r="P347" i="5"/>
  <c r="N347" i="5"/>
  <c r="O346" i="5"/>
  <c r="O345" i="5"/>
  <c r="O347" i="5" s="1"/>
  <c r="Q344" i="5"/>
  <c r="P344" i="5"/>
  <c r="N344" i="5"/>
  <c r="N348" i="5" s="1"/>
  <c r="O343" i="5"/>
  <c r="O342" i="5"/>
  <c r="O341" i="5"/>
  <c r="Q340" i="5"/>
  <c r="P340" i="5"/>
  <c r="N340" i="5"/>
  <c r="O339" i="5"/>
  <c r="O337" i="5"/>
  <c r="O340" i="5" s="1"/>
  <c r="Q334" i="5"/>
  <c r="Q335" i="5" s="1"/>
  <c r="P334" i="5"/>
  <c r="P335" i="5" s="1"/>
  <c r="N334" i="5"/>
  <c r="N335" i="5" s="1"/>
  <c r="O333" i="5"/>
  <c r="O332" i="5"/>
  <c r="O334" i="5" s="1"/>
  <c r="O335" i="5" s="1"/>
  <c r="N380" i="5" l="1"/>
  <c r="N379" i="5" s="1"/>
  <c r="N375" i="5"/>
  <c r="N376" i="5" s="1"/>
  <c r="Q348" i="5"/>
  <c r="Q375" i="5" s="1"/>
  <c r="Q376" i="5" s="1"/>
  <c r="Q374" i="5"/>
  <c r="O344" i="5"/>
  <c r="O348" i="5" s="1"/>
  <c r="P348" i="5"/>
  <c r="P375" i="5" s="1"/>
  <c r="P376" i="5" s="1"/>
  <c r="O363" i="5"/>
  <c r="O374" i="5" s="1"/>
  <c r="O369" i="5"/>
  <c r="N374" i="5"/>
  <c r="O373" i="5"/>
  <c r="O517" i="5"/>
  <c r="O375" i="5" l="1"/>
  <c r="O376" i="5" s="1"/>
  <c r="N317" i="5"/>
  <c r="N316" i="5"/>
  <c r="N315" i="5"/>
  <c r="N314" i="5"/>
  <c r="N312" i="5"/>
  <c r="N311" i="5"/>
  <c r="N310" i="5"/>
  <c r="N309" i="5"/>
  <c r="N308" i="5"/>
  <c r="N307" i="5"/>
  <c r="N306" i="5"/>
  <c r="N305" i="5"/>
  <c r="N304" i="5"/>
  <c r="N303" i="5"/>
  <c r="Q295" i="5"/>
  <c r="Q296" i="5" s="1"/>
  <c r="P295" i="5"/>
  <c r="P296" i="5" s="1"/>
  <c r="N295" i="5"/>
  <c r="N296" i="5" s="1"/>
  <c r="O294" i="5"/>
  <c r="O293" i="5"/>
  <c r="O295" i="5" s="1"/>
  <c r="O296" i="5" s="1"/>
  <c r="Q290" i="5"/>
  <c r="P290" i="5"/>
  <c r="N290" i="5"/>
  <c r="O289" i="5"/>
  <c r="O290" i="5" s="1"/>
  <c r="O288" i="5"/>
  <c r="Q287" i="5"/>
  <c r="P287" i="5"/>
  <c r="N287" i="5"/>
  <c r="O286" i="5"/>
  <c r="O285" i="5"/>
  <c r="O284" i="5"/>
  <c r="O283" i="5"/>
  <c r="O282" i="5"/>
  <c r="O281" i="5"/>
  <c r="O280" i="5"/>
  <c r="O287" i="5" s="1"/>
  <c r="Q279" i="5"/>
  <c r="P279" i="5"/>
  <c r="N279" i="5"/>
  <c r="O278" i="5"/>
  <c r="O277" i="5"/>
  <c r="Q276" i="5"/>
  <c r="P276" i="5"/>
  <c r="N276" i="5"/>
  <c r="N291" i="5" s="1"/>
  <c r="O275" i="5"/>
  <c r="O274" i="5"/>
  <c r="Q271" i="5"/>
  <c r="P271" i="5"/>
  <c r="N271" i="5"/>
  <c r="O270" i="5"/>
  <c r="O269" i="5"/>
  <c r="O271" i="5" s="1"/>
  <c r="Q268" i="5"/>
  <c r="P268" i="5"/>
  <c r="N268" i="5"/>
  <c r="O267" i="5"/>
  <c r="O266" i="5"/>
  <c r="O265" i="5"/>
  <c r="O264" i="5"/>
  <c r="Q263" i="5"/>
  <c r="P263" i="5"/>
  <c r="N263" i="5"/>
  <c r="O262" i="5"/>
  <c r="O261" i="5"/>
  <c r="O263" i="5" s="1"/>
  <c r="Q260" i="5"/>
  <c r="P260" i="5"/>
  <c r="N260" i="5"/>
  <c r="O259" i="5"/>
  <c r="O258" i="5"/>
  <c r="O260" i="5" s="1"/>
  <c r="Q257" i="5"/>
  <c r="P257" i="5"/>
  <c r="N257" i="5"/>
  <c r="O256" i="5"/>
  <c r="O255" i="5"/>
  <c r="O254" i="5"/>
  <c r="Q253" i="5"/>
  <c r="P253" i="5"/>
  <c r="N253" i="5"/>
  <c r="O252" i="5"/>
  <c r="O251" i="5"/>
  <c r="O253" i="5" s="1"/>
  <c r="Q250" i="5"/>
  <c r="P250" i="5"/>
  <c r="N250" i="5"/>
  <c r="O249" i="5"/>
  <c r="O248" i="5"/>
  <c r="O247" i="5"/>
  <c r="Q246" i="5"/>
  <c r="P246" i="5"/>
  <c r="P272" i="5" s="1"/>
  <c r="N246" i="5"/>
  <c r="O245" i="5"/>
  <c r="O244" i="5"/>
  <c r="O243" i="5"/>
  <c r="O246" i="5" s="1"/>
  <c r="Q240" i="5"/>
  <c r="Q241" i="5" s="1"/>
  <c r="P240" i="5"/>
  <c r="P241" i="5" s="1"/>
  <c r="N240" i="5"/>
  <c r="N241" i="5" s="1"/>
  <c r="O238" i="5"/>
  <c r="O240" i="5" s="1"/>
  <c r="O241" i="5" s="1"/>
  <c r="Q235" i="5"/>
  <c r="P235" i="5"/>
  <c r="N235" i="5"/>
  <c r="O234" i="5"/>
  <c r="O233" i="5"/>
  <c r="O232" i="5"/>
  <c r="O231" i="5"/>
  <c r="O230" i="5"/>
  <c r="Q229" i="5"/>
  <c r="P229" i="5"/>
  <c r="N229" i="5"/>
  <c r="O228" i="5"/>
  <c r="O229" i="5" s="1"/>
  <c r="O227" i="5"/>
  <c r="Q226" i="5"/>
  <c r="P226" i="5"/>
  <c r="N226" i="5"/>
  <c r="O225" i="5"/>
  <c r="O224" i="5"/>
  <c r="O223" i="5"/>
  <c r="O226" i="5" s="1"/>
  <c r="Q222" i="5"/>
  <c r="P222" i="5"/>
  <c r="N222" i="5"/>
  <c r="O221" i="5"/>
  <c r="O220" i="5"/>
  <c r="Q219" i="5"/>
  <c r="P219" i="5"/>
  <c r="N219" i="5"/>
  <c r="O218" i="5"/>
  <c r="O217" i="5"/>
  <c r="Q216" i="5"/>
  <c r="P216" i="5"/>
  <c r="N216" i="5"/>
  <c r="O215" i="5"/>
  <c r="O214" i="5"/>
  <c r="O216" i="5" s="1"/>
  <c r="P291" i="5" l="1"/>
  <c r="P236" i="5"/>
  <c r="Q272" i="5"/>
  <c r="O219" i="5"/>
  <c r="O236" i="5" s="1"/>
  <c r="Q236" i="5"/>
  <c r="O250" i="5"/>
  <c r="O257" i="5"/>
  <c r="O272" i="5" s="1"/>
  <c r="N272" i="5"/>
  <c r="O268" i="5"/>
  <c r="O276" i="5"/>
  <c r="Q291" i="5"/>
  <c r="N236" i="5"/>
  <c r="N297" i="5" s="1"/>
  <c r="N298" i="5" s="1"/>
  <c r="O222" i="5"/>
  <c r="O235" i="5"/>
  <c r="O279" i="5"/>
  <c r="O291" i="5" s="1"/>
  <c r="N302" i="5"/>
  <c r="N313" i="5"/>
  <c r="P297" i="5"/>
  <c r="P298" i="5" s="1"/>
  <c r="Q297" i="5"/>
  <c r="Q298" i="5" s="1"/>
  <c r="N301" i="5" l="1"/>
  <c r="O297" i="5"/>
  <c r="O298" i="5" s="1"/>
  <c r="N200" i="5" l="1"/>
  <c r="N199" i="5"/>
  <c r="N198" i="5"/>
  <c r="N197" i="5"/>
  <c r="N195" i="5"/>
  <c r="N194" i="5"/>
  <c r="N193" i="5"/>
  <c r="N192" i="5"/>
  <c r="N191" i="5"/>
  <c r="N190" i="5"/>
  <c r="N189" i="5"/>
  <c r="N188" i="5"/>
  <c r="N187" i="5"/>
  <c r="N186" i="5"/>
  <c r="Q178" i="5"/>
  <c r="Q179" i="5" s="1"/>
  <c r="P178" i="5"/>
  <c r="P179" i="5" s="1"/>
  <c r="N178" i="5"/>
  <c r="N179" i="5" s="1"/>
  <c r="O177" i="5"/>
  <c r="O176" i="5"/>
  <c r="O175" i="5"/>
  <c r="O174" i="5"/>
  <c r="O173" i="5"/>
  <c r="O172" i="5"/>
  <c r="Q169" i="5"/>
  <c r="P169" i="5"/>
  <c r="N169" i="5"/>
  <c r="O168" i="5"/>
  <c r="O167" i="5"/>
  <c r="O169" i="5" s="1"/>
  <c r="Q166" i="5"/>
  <c r="P166" i="5"/>
  <c r="N166" i="5"/>
  <c r="O165" i="5"/>
  <c r="O164" i="5"/>
  <c r="Q163" i="5"/>
  <c r="P163" i="5"/>
  <c r="N163" i="5"/>
  <c r="N170" i="5" s="1"/>
  <c r="O162" i="5"/>
  <c r="O161" i="5"/>
  <c r="Q158" i="5"/>
  <c r="P158" i="5"/>
  <c r="P159" i="5" s="1"/>
  <c r="N158" i="5"/>
  <c r="O157" i="5"/>
  <c r="O156" i="5"/>
  <c r="Q155" i="5"/>
  <c r="Q159" i="5" s="1"/>
  <c r="P155" i="5"/>
  <c r="N155" i="5"/>
  <c r="O154" i="5"/>
  <c r="O153" i="5"/>
  <c r="O155" i="5" s="1"/>
  <c r="Q150" i="5"/>
  <c r="Q151" i="5" s="1"/>
  <c r="P150" i="5"/>
  <c r="P151" i="5" s="1"/>
  <c r="N150" i="5"/>
  <c r="N151" i="5" s="1"/>
  <c r="O149" i="5"/>
  <c r="O148" i="5"/>
  <c r="O147" i="5"/>
  <c r="Q144" i="5"/>
  <c r="P144" i="5"/>
  <c r="N144" i="5"/>
  <c r="O143" i="5"/>
  <c r="O142" i="5"/>
  <c r="O144" i="5" s="1"/>
  <c r="Q141" i="5"/>
  <c r="Q145" i="5" s="1"/>
  <c r="P141" i="5"/>
  <c r="N141" i="5"/>
  <c r="O140" i="5"/>
  <c r="O141" i="5" s="1"/>
  <c r="O139" i="5"/>
  <c r="Q136" i="5"/>
  <c r="P136" i="5"/>
  <c r="O136" i="5"/>
  <c r="N136" i="5"/>
  <c r="O135" i="5"/>
  <c r="O134" i="5"/>
  <c r="Q133" i="5"/>
  <c r="P133" i="5"/>
  <c r="N133" i="5"/>
  <c r="O132" i="5"/>
  <c r="O131" i="5"/>
  <c r="Q130" i="5"/>
  <c r="P130" i="5"/>
  <c r="N130" i="5"/>
  <c r="O129" i="5"/>
  <c r="O128" i="5"/>
  <c r="O130" i="5" s="1"/>
  <c r="Q127" i="5"/>
  <c r="P127" i="5"/>
  <c r="N127" i="5"/>
  <c r="O126" i="5"/>
  <c r="O127" i="5" s="1"/>
  <c r="O125" i="5"/>
  <c r="Q124" i="5"/>
  <c r="P124" i="5"/>
  <c r="N124" i="5"/>
  <c r="O123" i="5"/>
  <c r="O122" i="5"/>
  <c r="O121" i="5"/>
  <c r="O120" i="5"/>
  <c r="O119" i="5"/>
  <c r="O118" i="5"/>
  <c r="O117" i="5"/>
  <c r="O116" i="5"/>
  <c r="Q115" i="5"/>
  <c r="P115" i="5"/>
  <c r="P137" i="5" s="1"/>
  <c r="N115" i="5"/>
  <c r="O114" i="5"/>
  <c r="O113" i="5"/>
  <c r="O115" i="5" s="1"/>
  <c r="O29" i="5"/>
  <c r="O63" i="5"/>
  <c r="Q137" i="5" l="1"/>
  <c r="O133" i="5"/>
  <c r="N145" i="5"/>
  <c r="N180" i="5" s="1"/>
  <c r="N181" i="5" s="1"/>
  <c r="O158" i="5"/>
  <c r="O159" i="5" s="1"/>
  <c r="P170" i="5"/>
  <c r="O178" i="5"/>
  <c r="O179" i="5" s="1"/>
  <c r="N196" i="5"/>
  <c r="O145" i="5"/>
  <c r="N137" i="5"/>
  <c r="P145" i="5"/>
  <c r="O150" i="5"/>
  <c r="O151" i="5" s="1"/>
  <c r="N159" i="5"/>
  <c r="O163" i="5"/>
  <c r="Q170" i="5"/>
  <c r="N185" i="5"/>
  <c r="N184" i="5" s="1"/>
  <c r="P180" i="5"/>
  <c r="P181" i="5" s="1"/>
  <c r="O124" i="5"/>
  <c r="O166" i="5"/>
  <c r="O170" i="5" s="1"/>
  <c r="Q180" i="5"/>
  <c r="Q181" i="5" s="1"/>
  <c r="O137" i="5"/>
  <c r="N65" i="5"/>
  <c r="P65" i="5"/>
  <c r="Q65" i="5"/>
  <c r="O180" i="5" l="1"/>
  <c r="O181" i="5" s="1"/>
  <c r="N19" i="5"/>
  <c r="P19" i="5"/>
  <c r="Q19" i="5"/>
  <c r="O77" i="5"/>
  <c r="Q31" i="5"/>
  <c r="P31" i="5"/>
  <c r="N31" i="5"/>
  <c r="O30" i="5"/>
  <c r="O31" i="5" l="1"/>
  <c r="O74" i="5"/>
  <c r="N54" i="5"/>
  <c r="P54" i="5"/>
  <c r="Q54" i="5"/>
  <c r="Q28" i="5"/>
  <c r="P28" i="5"/>
  <c r="N28" i="5"/>
  <c r="O27" i="5"/>
  <c r="O26" i="5"/>
  <c r="Q25" i="5"/>
  <c r="P25" i="5"/>
  <c r="N25" i="5"/>
  <c r="O24" i="5"/>
  <c r="O23" i="5"/>
  <c r="Q22" i="5"/>
  <c r="P22" i="5"/>
  <c r="N22" i="5"/>
  <c r="O21" i="5"/>
  <c r="O20" i="5"/>
  <c r="Q32" i="5" l="1"/>
  <c r="P32" i="5"/>
  <c r="N32" i="5"/>
  <c r="O25" i="5"/>
  <c r="O28" i="5"/>
  <c r="O22" i="5"/>
  <c r="O16" i="5"/>
  <c r="O17" i="5"/>
  <c r="O18" i="5"/>
  <c r="Q57" i="5" l="1"/>
  <c r="P57" i="5"/>
  <c r="N57" i="5"/>
  <c r="O56" i="5"/>
  <c r="O55" i="5"/>
  <c r="Q78" i="5"/>
  <c r="P78" i="5"/>
  <c r="N78" i="5"/>
  <c r="O76" i="5"/>
  <c r="Q75" i="5"/>
  <c r="P75" i="5"/>
  <c r="N75" i="5"/>
  <c r="O73" i="5"/>
  <c r="O72" i="5"/>
  <c r="Q71" i="5"/>
  <c r="P71" i="5"/>
  <c r="N71" i="5"/>
  <c r="O69" i="5"/>
  <c r="Q68" i="5"/>
  <c r="P68" i="5"/>
  <c r="N68" i="5"/>
  <c r="O67" i="5"/>
  <c r="O66" i="5"/>
  <c r="O75" i="5" l="1"/>
  <c r="O57" i="5"/>
  <c r="O68" i="5"/>
  <c r="O78" i="5"/>
  <c r="O71" i="5"/>
  <c r="O53" i="5" l="1"/>
  <c r="O52" i="5"/>
  <c r="O54" i="5" l="1"/>
  <c r="N62" i="5" l="1"/>
  <c r="N79" i="5" s="1"/>
  <c r="P62" i="5"/>
  <c r="P79" i="5" s="1"/>
  <c r="Q62" i="5"/>
  <c r="Q79" i="5" s="1"/>
  <c r="O64" i="5" l="1"/>
  <c r="O65" i="5" s="1"/>
  <c r="N44" i="5" l="1"/>
  <c r="P44" i="5"/>
  <c r="Q44" i="5"/>
  <c r="N39" i="5"/>
  <c r="P39" i="5"/>
  <c r="Q39" i="5"/>
  <c r="O50" i="5" l="1"/>
  <c r="O49" i="5"/>
  <c r="O48" i="5"/>
  <c r="O42" i="5"/>
  <c r="O41" i="5"/>
  <c r="O43" i="5"/>
  <c r="N90" i="5" l="1"/>
  <c r="N95" i="5" l="1"/>
  <c r="O14" i="5" l="1"/>
  <c r="O15" i="5" l="1"/>
  <c r="Q51" i="5" l="1"/>
  <c r="P51" i="5"/>
  <c r="N51" i="5"/>
  <c r="O51" i="5" l="1"/>
  <c r="O61" i="5" l="1"/>
  <c r="O60" i="5"/>
  <c r="O62" i="5" l="1"/>
  <c r="O79" i="5" s="1"/>
  <c r="N94" i="5"/>
  <c r="O13" i="5" l="1"/>
  <c r="O19" i="5" l="1"/>
  <c r="O32" i="5" s="1"/>
  <c r="O46" i="5"/>
  <c r="Q47" i="5" l="1"/>
  <c r="P47" i="5"/>
  <c r="N47" i="5"/>
  <c r="O45" i="5"/>
  <c r="O47" i="5" l="1"/>
  <c r="N99" i="5" l="1"/>
  <c r="N88" i="5"/>
  <c r="O38" i="5" l="1"/>
  <c r="N93" i="5" l="1"/>
  <c r="N36" i="5" l="1"/>
  <c r="O37" i="5"/>
  <c r="O34" i="5"/>
  <c r="O35" i="5"/>
  <c r="P36" i="5"/>
  <c r="Q36" i="5"/>
  <c r="N86" i="5"/>
  <c r="N87" i="5"/>
  <c r="N89" i="5"/>
  <c r="N91" i="5"/>
  <c r="N92" i="5"/>
  <c r="N97" i="5"/>
  <c r="N98" i="5"/>
  <c r="N100" i="5"/>
  <c r="P58" i="5" l="1"/>
  <c r="P80" i="5" s="1"/>
  <c r="N58" i="5"/>
  <c r="N80" i="5" s="1"/>
  <c r="Q58" i="5"/>
  <c r="Q80" i="5" s="1"/>
  <c r="O44" i="5"/>
  <c r="O39" i="5"/>
  <c r="N85" i="5"/>
  <c r="O36" i="5"/>
  <c r="N96" i="5"/>
  <c r="O58" i="5" l="1"/>
  <c r="P81" i="5"/>
  <c r="N84" i="5"/>
  <c r="O80" i="5" l="1"/>
  <c r="Q81" i="5"/>
  <c r="N81" i="5"/>
  <c r="O81" i="5" l="1"/>
</calcChain>
</file>

<file path=xl/sharedStrings.xml><?xml version="1.0" encoding="utf-8"?>
<sst xmlns="http://schemas.openxmlformats.org/spreadsheetml/2006/main" count="4446" uniqueCount="1076">
  <si>
    <t>Programos tikslo kodas</t>
  </si>
  <si>
    <t>Uždavinio kodas</t>
  </si>
  <si>
    <t>Priemonės kodas</t>
  </si>
  <si>
    <t xml:space="preserve">Priemonės pavadinimas </t>
  </si>
  <si>
    <t>Funkcinės klasifikacijos kodas</t>
  </si>
  <si>
    <t>išlaidoms</t>
  </si>
  <si>
    <t xml:space="preserve">iš jų </t>
  </si>
  <si>
    <t>turtui įsigyti</t>
  </si>
  <si>
    <t>Finansavimo šaltinis</t>
  </si>
  <si>
    <t>01</t>
  </si>
  <si>
    <t>02</t>
  </si>
  <si>
    <t>03</t>
  </si>
  <si>
    <t>05</t>
  </si>
  <si>
    <t>10</t>
  </si>
  <si>
    <t>11</t>
  </si>
  <si>
    <t>1</t>
  </si>
  <si>
    <t>2</t>
  </si>
  <si>
    <t>3</t>
  </si>
  <si>
    <t>4</t>
  </si>
  <si>
    <t>6</t>
  </si>
  <si>
    <t>7</t>
  </si>
  <si>
    <t>8</t>
  </si>
  <si>
    <t>iš jų darbo užmokesčiui</t>
  </si>
  <si>
    <t>Iš viso uždaviniui:</t>
  </si>
  <si>
    <t>Iš viso:</t>
  </si>
  <si>
    <t>Iš viso tikslui :</t>
  </si>
  <si>
    <t>IŠ VISO PROGRAMAI:</t>
  </si>
  <si>
    <t>iš viso</t>
  </si>
  <si>
    <t>Savivaldybės biudžeto lėšos:</t>
  </si>
  <si>
    <t xml:space="preserve">Kiti šaltiniai: </t>
  </si>
  <si>
    <t>5</t>
  </si>
  <si>
    <t>Pavadinimas</t>
  </si>
  <si>
    <t>SB</t>
  </si>
  <si>
    <t>04</t>
  </si>
  <si>
    <t>06</t>
  </si>
  <si>
    <t>20</t>
  </si>
  <si>
    <t xml:space="preserve">APLINKOS IR KRAŠTOVAIZDŽIO APSAUGOS PROGRAMOS </t>
  </si>
  <si>
    <t>4.4.3.1</t>
  </si>
  <si>
    <t>07</t>
  </si>
  <si>
    <t>6.2.1.1</t>
  </si>
  <si>
    <t>VD</t>
  </si>
  <si>
    <t>10.5.1.1</t>
  </si>
  <si>
    <t xml:space="preserve">Vykdyti aplinkos apsaugos rėmimo programą  </t>
  </si>
  <si>
    <t xml:space="preserve">Programos tikslų, uždavinių, priemonėms įgyvendinti skirtų lėšų ir produkto vertinimo kriterijų suvestinė  </t>
  </si>
  <si>
    <t>Nukirstų avarinių medžių skaičius vnt.</t>
  </si>
  <si>
    <t>1 lentelė</t>
  </si>
  <si>
    <t>(tūkst. Eur)</t>
  </si>
  <si>
    <t>Savivaldybės pajamos iš surenkamų mokesčių (SB)</t>
  </si>
  <si>
    <t>Valstybės biudžeto dotacijų lėšos (VD)</t>
  </si>
  <si>
    <t>Pajamos už suteiktas mokamas paslaugas ir turto nuomą (SP)</t>
  </si>
  <si>
    <t>Valstybės investicijų plorgramos lėšos (VIP)</t>
  </si>
  <si>
    <t>Skolintos lėšos (Paskolos savivaldybės vardu) (SL)</t>
  </si>
  <si>
    <t>Speciali tikslinė dotacija (VB)</t>
  </si>
  <si>
    <t>Kreditinės linijos lėšos (KL)</t>
  </si>
  <si>
    <t>Europos Sąjungos lėšos (ES)</t>
  </si>
  <si>
    <t>Kitos lėšos (Kt.)</t>
  </si>
  <si>
    <t>1.1.1.2</t>
  </si>
  <si>
    <t>Vykdyti žemės sklypų kadastrinius matavimus, formavimą, planų rengimą ir derinimą</t>
  </si>
  <si>
    <t xml:space="preserve">Suformuoti ir parengti žemės sklypų planai, vnt. </t>
  </si>
  <si>
    <t>5.3.1.1</t>
  </si>
  <si>
    <t>Speciali tikslinė dotacija vietinės reikšmės keliams (DK)</t>
  </si>
  <si>
    <t>Mokinio lėšos (ML)</t>
  </si>
  <si>
    <t>Valstybės biudžeto finansavimas (VBF)</t>
  </si>
  <si>
    <t xml:space="preserve">02 </t>
  </si>
  <si>
    <t>5.1.1.1</t>
  </si>
  <si>
    <t>Parengtas Dusetų miesto bendrasis planas, vnt.</t>
  </si>
  <si>
    <t>Atliekų surinkimas</t>
  </si>
  <si>
    <t>Atlikti oro kokybės tyrimus difuziniais ėmikliais Zarasų mieste sk.</t>
  </si>
  <si>
    <t>Metai</t>
  </si>
  <si>
    <t>Buoroda į ZRSSPP</t>
  </si>
  <si>
    <t>09</t>
  </si>
  <si>
    <t>Įgyvendintų aplinkos apsaugos rėmimo programos priemonių dalis, proc.</t>
  </si>
  <si>
    <t xml:space="preserve">Prižiūrėti viešuosius tualetus </t>
  </si>
  <si>
    <t>Aptarnauta konteinerių per m., sk.: mišrios atliekos / žaliosios atliekos</t>
  </si>
  <si>
    <t>Išvežtų atliekų kiekis per m., t</t>
  </si>
  <si>
    <t>Įgyvendinti užimtumo rėmimo priemones ir vykdyti užimtumo didinimo programą bei užimtumo skatinimo ir motyvavimo paslaugų nedirbantiems ir socialinę paramą gaunantiems asmenims modelio  įgyvendinimas</t>
  </si>
  <si>
    <t>Kreditinės linijos lėšos biudžete (KLB)</t>
  </si>
  <si>
    <t>Projektų įgyvendinimui numatytos ES lėšos (ESB)</t>
  </si>
  <si>
    <t>Produkto vertinimo kriterijus</t>
  </si>
  <si>
    <t>Zarasų rajono savivaldybės žemės sklypų kadastrinių matavimų paslaugos pagal poreikį</t>
  </si>
  <si>
    <t>Projekto  ,,Zarasų rajono savivaldybės bendrųjų planų koregavimas“ įgyvendinimas ir bendrųjų planų tikslinimas</t>
  </si>
  <si>
    <t>Atnaujinta vandens telkinių sistema istoriniame parke, vnt.</t>
  </si>
  <si>
    <t>Projekto "Viešųjų vandens telkinių aplinkos būklės pagerinimas Latvijoje ir Lietuvoje" (LLI-476, Save past for future) įgyvendinimas</t>
  </si>
  <si>
    <t>100</t>
  </si>
  <si>
    <t xml:space="preserve">Darbo užimtumo programos įgyvendinimas, įdarbintų asmenų sk.                        </t>
  </si>
  <si>
    <t>Kodas -01</t>
  </si>
  <si>
    <t>Tvarkyti avarinius medžius ir netinkamoje vietoje augančius medžius</t>
  </si>
  <si>
    <t xml:space="preserve"> 2022 metų asignavimai</t>
  </si>
  <si>
    <t>Pagal poreikį, proc.</t>
  </si>
  <si>
    <t>Dariaus ir Girėno g. bei Vytauto g. daugiabučių namų kvartalo kompleksinio sutvarkymo TP parengimas, vnt.</t>
  </si>
  <si>
    <t>Zarasų rajono kapinių išplėtimas ir tvarkymas</t>
  </si>
  <si>
    <t>APLINKOS KOKYBĖS GERINIMAS IR KRAŠTOVAIZDŽIO IŠSAUGOJIMAS</t>
  </si>
  <si>
    <t>PLĖTOTI ATLIEKŲ TVARKYMO SISTEMAS</t>
  </si>
  <si>
    <t>GERINTI MIESTO IR KAIMO GYVENAMĄJĄ APLINKĄ</t>
  </si>
  <si>
    <t>VYKDYTI TERITORINĮ PLANAVIMĄ IR TECHNINĖS-PROJEKTINĖS DOKUMENTACIJOS RENGIMĄ</t>
  </si>
  <si>
    <t>Bendro naudojimo aikštelių tvarkymas, sk.</t>
  </si>
  <si>
    <t>Projekto ,,Individualių konteinerių skirtų antrinėms žaliavoms surinkti tinklo plėtra Zarasų rajone"</t>
  </si>
  <si>
    <t>Aprūpintų namų ūkių  konteineriais sk.</t>
  </si>
  <si>
    <t>Projekto ,,Tekstilės surinkimo atliekų konteinerių plėtra Zarasų rajone"</t>
  </si>
  <si>
    <t>Projekto ,,Biologinių (maisto) atliekų rūšiavimo sistemos diegimas Zarasų ir Dusetų miestuose"</t>
  </si>
  <si>
    <t>Aprūpintų biologinių atliekų surinkimo priemonėmis namų ūkių skaičius, vnt.</t>
  </si>
  <si>
    <t>Bendri popieriaus surinkimo atliekų konteineriai, vnt.</t>
  </si>
  <si>
    <t xml:space="preserve">Surengtų aplinkosauginio švietimo priemonių sk.
</t>
  </si>
  <si>
    <t>Atliekų rūšiavimo konteineriai biudžetinėms įstaigoms, vnt.</t>
  </si>
  <si>
    <t>3300</t>
  </si>
  <si>
    <t>Viešų teritorijų, esančių Šiaulių skg., buvusios turgavietės, priešprojektinių siūlymų parengimas, objektų sk.</t>
  </si>
  <si>
    <t>Dalyvaujamojo biudžeto projektų įgyvendinimas</t>
  </si>
  <si>
    <t>Įgyvendintų projektų sk.</t>
  </si>
  <si>
    <t>Strateginio plėtros plano parengimas, vnt.</t>
  </si>
  <si>
    <t>Funkcinės zonos strategijos parengimas, vnt.</t>
  </si>
  <si>
    <t>Techninio projekto parengimas, vnt.</t>
  </si>
  <si>
    <t xml:space="preserve">Naudotų padangų, kurių turėtojų nustatyti neįmanoma arba kuris neegzistuoja, tvarkymas Zarasų rajono savivaldybėje </t>
  </si>
  <si>
    <t xml:space="preserve">Surinkta padangų, t
</t>
  </si>
  <si>
    <t>Pastatų sertifikavimas, auditas, draudimas, leidimų statyboms ir griovimui gavimas, statybos užbaigimo procedūros ir  kitos inžinerinės paslaugos</t>
  </si>
  <si>
    <t>Parengtų techninių ir techninių darbo projektų ekspertizė, statinių ekspertizė, tyrimai ir darbų techninė bei projektų vykdymo priežiūra</t>
  </si>
  <si>
    <t>Techninių projektų, prieš projektinių pasiūlymų rengimas bei patikslinimas</t>
  </si>
  <si>
    <t>08</t>
  </si>
  <si>
    <t xml:space="preserve">Dokumentų reikalingų ES ar VB lėšoms gauti rengimas, konsultacijos, būtini atlikti tyrimai, teisės aktuose numatytų planų, programų, strategijų rengimas, draudimas </t>
  </si>
  <si>
    <t>VBF</t>
  </si>
  <si>
    <t>18</t>
  </si>
  <si>
    <t>19</t>
  </si>
  <si>
    <t>Zarasų miesto kapinių išplėtimas, ha</t>
  </si>
  <si>
    <t>Projektinių pasiūlymų (architektūrinių) parengimas (Zarasų kolumbariumas), vnt.</t>
  </si>
  <si>
    <t>Pavežtų iki darbo vietos asmenų sk.</t>
  </si>
  <si>
    <t>Viešojo tualeto (prie apžvalgos rato D. Bukonto g. 11B, Zaraso ežero Didžiojoje salo, prie Zarasaičio ežero, pasaže) remontas ir eksploatavimas, sutarčių sk./ WC sk.</t>
  </si>
  <si>
    <t>Įsigytų tekstilės konteinerių sk.</t>
  </si>
  <si>
    <r>
      <t>Veiklų pavadinimas</t>
    </r>
    <r>
      <rPr>
        <b/>
        <sz val="10"/>
        <color rgb="FFFF0000"/>
        <rFont val="Times New Roman"/>
        <family val="1"/>
        <charset val="186"/>
      </rPr>
      <t xml:space="preserve"> </t>
    </r>
  </si>
  <si>
    <t>Kriterijų įvykdymas ketvirčiais</t>
  </si>
  <si>
    <t>Vykdytojas (skyrius)</t>
  </si>
  <si>
    <t>I</t>
  </si>
  <si>
    <t>II</t>
  </si>
  <si>
    <t>III</t>
  </si>
  <si>
    <t>IV</t>
  </si>
  <si>
    <t>9</t>
  </si>
  <si>
    <t>12</t>
  </si>
  <si>
    <t>13</t>
  </si>
  <si>
    <t xml:space="preserve"> 2022 metų asignavimų planas </t>
  </si>
  <si>
    <t>2022-ųjų metų planas</t>
  </si>
  <si>
    <t>Išlaidų apskaita, ataskaitų teikimas</t>
  </si>
  <si>
    <t>x</t>
  </si>
  <si>
    <t>Išlaidų apskaita, ataskaitų rengimas ir mokėjimo prašymų teikimas</t>
  </si>
  <si>
    <t>Ramutė Gaidamavičienė, Turto valdymo ir viešųjų pirkimų sk.</t>
  </si>
  <si>
    <t>Dalyvavimas projekto susitikimuose su partneriais</t>
  </si>
  <si>
    <t>Gerda Markevičiūtė, Investicijų ir plėtros sk.</t>
  </si>
  <si>
    <t>Ramunė Šileikienė, Investicijų ir plėtros sk.</t>
  </si>
  <si>
    <t>Techninių specifikacijų rengimas, viešųjų pirkimų vykdymas, sutarčių kontrolė</t>
  </si>
  <si>
    <t>Miglė Tauterienė, Investicijų ir plėtros sk.</t>
  </si>
  <si>
    <t>Ppaslaugų pirkimo vykdymas, sutarties pasirašymas, paslaugų vykdymo kontrolė</t>
  </si>
  <si>
    <t>Viešųjų pirkimų vykdymas, sutarčių administravimas</t>
  </si>
  <si>
    <t>Techninės užduoties parengimas, paslaugų pirkimas ir sutarties administravimas</t>
  </si>
  <si>
    <t>TP techninės užduoties parengimas, paslaugų pirkimas ir sutarties administravimas</t>
  </si>
  <si>
    <t>Rangos darbų pirkimas, sutarties sudarymas ir administravimas</t>
  </si>
  <si>
    <t>Pirkimo vykdymas, sutarties sudarymas ir administravimas</t>
  </si>
  <si>
    <t>Laikinas asmenų įdarbinimas</t>
  </si>
  <si>
    <t>Pavežėjimas iki darbo vietos</t>
  </si>
  <si>
    <t>Viešųjų pirkimų organizavimas, sutarties sudarymas ir kontrolė</t>
  </si>
  <si>
    <t>Viešųjų pirkimų organizavimas, sutarties sudarymas ir administravimas</t>
  </si>
  <si>
    <t>Sutarties sudarymas ir vykdymo kontrolė</t>
  </si>
  <si>
    <t>Viešųjų pirkimų organizavimas, sutarties sudarymas ir administravimas, konteinerių išdalinimas</t>
  </si>
  <si>
    <t>Petras Kavolis, Statybos ir urbanistikos sk.</t>
  </si>
  <si>
    <t>Evaldas Ulianskas , Statybos ir urbanistikos sk.</t>
  </si>
  <si>
    <t>Jonas Žusinas, Statybos ir urbanistikos sk.</t>
  </si>
  <si>
    <t>Roma Apanavičienė, Apskaitos ir materialinio aprūpinimo sk.</t>
  </si>
  <si>
    <t>Ana Pupeikienė, Apskaitos ir materialinio aprūpinimo sk.</t>
  </si>
  <si>
    <t>Tvaros parengimas/ konkurso organizavimas</t>
  </si>
  <si>
    <t>Viešieji pirkimai, sutarties sudarymas ir kontrolė</t>
  </si>
  <si>
    <t>Paslaugų sutarties administravimas ir kontrolė, Dusetų bendrojo plano patvirtinimas</t>
  </si>
  <si>
    <t>Viešųjų pirkimų vykdymas, sutarčių administravimas ir kontrolė</t>
  </si>
  <si>
    <t>50</t>
  </si>
  <si>
    <t>58300/ 600</t>
  </si>
  <si>
    <t>825</t>
  </si>
  <si>
    <t>129</t>
  </si>
  <si>
    <t>1815</t>
  </si>
  <si>
    <t>4272</t>
  </si>
  <si>
    <t>ŠVIETIMO (FORMALAUS IR NEFORMALAUS) PROGRAMA</t>
  </si>
  <si>
    <t>Kodas</t>
  </si>
  <si>
    <t>BESIMOKANČIOS VISUOMENĖS UGDYMAS</t>
  </si>
  <si>
    <t>GERINTI UGDYMO PASLAUGŲ KOKYBĘ</t>
  </si>
  <si>
    <t>Mokymo reikmių finansavimas</t>
  </si>
  <si>
    <t>Lėšų perskirstymas</t>
  </si>
  <si>
    <t>Milda Čiškauskaitė, Švietimo ir kultūros sk.</t>
  </si>
  <si>
    <t>ML</t>
  </si>
  <si>
    <t>9.2.1.1</t>
  </si>
  <si>
    <t>ML dalis (7 proc.), perskirstymas proc.</t>
  </si>
  <si>
    <t>Išlaidų apskaita, ataskaitų rengimas</t>
  </si>
  <si>
    <t>Danutė Taločkienė, Apskaitos ir materialinio aprūpinimo sk.</t>
  </si>
  <si>
    <t xml:space="preserve">Gerinti mokyklos bendruomenės veiklą </t>
  </si>
  <si>
    <t>Mokytojų dienos minėjimas</t>
  </si>
  <si>
    <t>Sigita Keršienė, Švietimo ir kultūros sk.</t>
  </si>
  <si>
    <t>9.8.1.2</t>
  </si>
  <si>
    <t>Organizuotas mokytojų dienos minėjimas, renginių sk.</t>
  </si>
  <si>
    <t>Mokyklinės dokumentacijos pirkimų organizavimas</t>
  </si>
  <si>
    <t>Liudmila Malinauskienė, Švietimo ir kultūros sk.</t>
  </si>
  <si>
    <t>Mokyklinės dokumentacijos pirkimas</t>
  </si>
  <si>
    <t>Duomenų kaupimas. Suvenyrų viešasis pirkimas</t>
  </si>
  <si>
    <t>Jurgita Jablonskienė, Švietimo ir kultūros sk.</t>
  </si>
  <si>
    <t>Mokinių motyvacijos mokytis skatinimas, mokinių sk.</t>
  </si>
  <si>
    <t>90</t>
  </si>
  <si>
    <t>Išvykos-seminaro organizavimas, viešųjų pirkimų vykdymas</t>
  </si>
  <si>
    <t>Švietimo vadovų ir skyriaus specialistų kompetencijų tobulinimas, gerosios patirties sklaida, komandos formavimas, išvykų sk.</t>
  </si>
  <si>
    <t>Teisinės pagalbos viešasis pirkimas</t>
  </si>
  <si>
    <t>Teisinė pagalba švietimo įstaigoms, proc.</t>
  </si>
  <si>
    <t>Seminarų organizavimas, viešųjų pirkimų vykdymas</t>
  </si>
  <si>
    <t>Pasiruošimas įtraukiajam ugdymui, mokymų sk.</t>
  </si>
  <si>
    <t xml:space="preserve">Egzaminų koordinavimas. Valstybinės kalbos mokėjimo egzaminai organizuojami kitakalbiams asmenims bei asmenims, siekiantiems įgyti LR pilietybę ar gauti leidimą nuolat gyventi LR. Egzaminai vyks pagal poreikį pagal NŠA patvirtintą tvarkaraštį. </t>
  </si>
  <si>
    <t>Vida Markevičienė, Švietimo ir kultūros sk.</t>
  </si>
  <si>
    <t>Valstybinės kalbos ir Lietuvos Respublikos konstitucijos pagrindų egzaminų vykdymas (centras Zarasų ĄŽUOLO gimnazija), egzaminų sk.</t>
  </si>
  <si>
    <t>Lėšų perskirstymas mokykloms</t>
  </si>
  <si>
    <t>Vaikų gaunančių individualias mokymosi priemones (priešmokyklinukų ir pirmokų) sk.</t>
  </si>
  <si>
    <t>180</t>
  </si>
  <si>
    <t xml:space="preserve">Plėsti gabių ir talentingų mokslui vaikų ugdymo galimybes </t>
  </si>
  <si>
    <t>Duomenų kaupimas, lėšų paskirstymas po egzaminų rezultatų paskelbimo, Administracijos direktoriaus įsakymo parengimas</t>
  </si>
  <si>
    <t>Apdovanoti abiturientai, kurių valstybinių egzaminų darbai įvertinti 100 balų, sk.</t>
  </si>
  <si>
    <t>Duomenų kaupimas, lėšų paskirtymas, Administracijos direktoriaus įsakymo parengimas</t>
  </si>
  <si>
    <t>Apdovanoti mokiniai /komandos užėmę prizines vietas  šalies ir tarptautiniuose konkursuose</t>
  </si>
  <si>
    <t>Socialinės paramos mokiniams teikimas ir administravimas bei  mokinio reikmenų įsigijimas</t>
  </si>
  <si>
    <t>Paramos programos vykdymas</t>
  </si>
  <si>
    <t>589</t>
  </si>
  <si>
    <t>590</t>
  </si>
  <si>
    <t>Alina Vazgelevičienė, Socialinės paramos sk.</t>
  </si>
  <si>
    <t>10.4.1.40</t>
  </si>
  <si>
    <t>Nemokamą maitinimą gavusių vaikų sk.</t>
  </si>
  <si>
    <t>Paramos programos administravimas</t>
  </si>
  <si>
    <t>Jolanta Saladžienė, Finansų sk.</t>
  </si>
  <si>
    <t>Švietimo įstaigų personalo skaičiaus optimizavimo išlaidos  ir darbo sąlygų gerinimas</t>
  </si>
  <si>
    <t>Administravimas, lėšų perskirstymas, ataskaitos rengimas</t>
  </si>
  <si>
    <t>Mokytojų, su kuriais nutraukiamos darbo sutartys, sk.</t>
  </si>
  <si>
    <t>Projekto „Mokinių ugdymosi pasiekimų gerinimas diegiant kokybės krepšelį“ įgyvendinimas</t>
  </si>
  <si>
    <t xml:space="preserve">Projekto koordinavimas, projekto pabaiga - 2023 m. rugpjūčio 31 d. </t>
  </si>
  <si>
    <t>Renata Šatrovienė, Švietimo ir kultūros sk.</t>
  </si>
  <si>
    <t>Projekte dalyvavusių ugdymo įstaigų sk. (dalyvauja Zarasų "Ąžuolo" gimnazija, 15 proc.)</t>
  </si>
  <si>
    <t>DIDINTI UGDYMO PASLAUGŲ PASIEKIAMUMĄ</t>
  </si>
  <si>
    <t>Neatlygintinas mokinių pavėžėjimas į mokyklas ir atgal, mokinių ir švietimo bendruomenės narių pavėžėjimas į neformaliojo ugdymo renginius, ekskursijas, egzaminų centrus ir pan.</t>
  </si>
  <si>
    <t>Pavežėjimo organizavimas, sutarčių sudarymas ir administravimas</t>
  </si>
  <si>
    <t>540</t>
  </si>
  <si>
    <t>Mokinių, kuriems kompensuojamos pavėžėjimo išlaidos, sk.</t>
  </si>
  <si>
    <t>Klasių komplektavimas (papildomos lėšos klasėms, kuriose mokinių skaičius mažesnis už mokyklų, vykdančių formaliojo švietimo programas, tinklo kūrimo taisyklėse nustatytą skaičių)</t>
  </si>
  <si>
    <t>Lėšų peskirstymas įstaigoms</t>
  </si>
  <si>
    <t>Komplektų, kuriuose trūksta vaikų iki minimalaus skaičiaus klasės komplekte, sk.</t>
  </si>
  <si>
    <t>MODERNIZUOTI UGDYMO ĮSTAIGŲ INFRASTRUKTŪRĄ</t>
  </si>
  <si>
    <t>Projekto ,,Antalieptės visuomeninės paskirties pastato pritaikymas bendruomenės poreikiams" įgyvendinimas</t>
  </si>
  <si>
    <t>Techninio projekto vertinimas, rangos darbų kainos tyrimas</t>
  </si>
  <si>
    <t>8.1.1.2</t>
  </si>
  <si>
    <t>Pritaikyti viešieji pastatai bendruomenių poreikiams, vnt.</t>
  </si>
  <si>
    <t>Mokėjimo prašymų teikimas pagal grafiką, proc.</t>
  </si>
  <si>
    <t>Joana Širvinskaitė, Investicijų ir plėtros sk.</t>
  </si>
  <si>
    <t>ES</t>
  </si>
  <si>
    <t>Įgyvendinimo proc.</t>
  </si>
  <si>
    <t>DIDINTI KŪNO KULTŪROS IR SPORTO PASLAUGŲ PRIEINAMUMĄ</t>
  </si>
  <si>
    <t>Projekto ,,Zarasų sporto centro erdvių atnaujinimas“ įgyvendinimas</t>
  </si>
  <si>
    <t>4 priešgaisrinių durų, lango laiptinėje, 4 langų atidarymo mechanizmų ir signalizacijos Ia. įrengimas: rangos dabų pirkimas ir kontrolė.</t>
  </si>
  <si>
    <t>Jonas Žusinas, Statybos ir urbanistikos sk.(p.vadovas)</t>
  </si>
  <si>
    <t>8.1.1.3</t>
  </si>
  <si>
    <t>Rekonstruotų patalpų plotas, kv.m./ numatytų darbų atlikimas proc.</t>
  </si>
  <si>
    <t xml:space="preserve">Įvykdyta 2021 m./100 </t>
  </si>
  <si>
    <t>Galutinio mokėjimo prašymo teikimas</t>
  </si>
  <si>
    <t>GMP pateikimas</t>
  </si>
  <si>
    <t xml:space="preserve">Įgyvendina kūno kultūros ir sporto plėtojimo priemones </t>
  </si>
  <si>
    <t>Įstaigoms, laimėjus projektų finansavimą, paskirstyti lėšas</t>
  </si>
  <si>
    <t xml:space="preserve">Savivaldybės sporto plėtros programos įgyvendinimas, sporto projektų organizavimas bei dalinis finansavimas </t>
  </si>
  <si>
    <t>PLĖTOTI NEFORMALŲJĮ UGDYMĄ IR MOKYMĄSI VISĄ GYVENIMĄ</t>
  </si>
  <si>
    <t xml:space="preserve">Vaikų vasaros stovyklų ir kitų neformaliojo vaikų švietimo veiklų finansavimas </t>
  </si>
  <si>
    <t>Konkurso organizavimas, sutarčių administravimas ir kontrolė</t>
  </si>
  <si>
    <t>8/120</t>
  </si>
  <si>
    <t>9.8.1.1</t>
  </si>
  <si>
    <t>Finansuotų paraiškų sk./ vaikų sk.</t>
  </si>
  <si>
    <t>Įgyvendinti neformaliojo vaikų švietimo (NVŠ) programas</t>
  </si>
  <si>
    <t>NVŠ teikėjų  atranka, sutarčių administravimas, ataskaitų kontrolė,  sutartys sudaromos I ir III ketv.</t>
  </si>
  <si>
    <t>3/ 4/ 87</t>
  </si>
  <si>
    <t>3/ 4/ 88</t>
  </si>
  <si>
    <t>VB</t>
  </si>
  <si>
    <t>Programų teikėjų sk./ programų sk./ vaikų sk.</t>
  </si>
  <si>
    <t>12/16/350</t>
  </si>
  <si>
    <t>Didinti suaugusiųjų neformaliojo švietimo paslaugų įvairovę</t>
  </si>
  <si>
    <t xml:space="preserve">Konkurso skelbimas, atranka, sutarčių administravimas </t>
  </si>
  <si>
    <t>1/1/105</t>
  </si>
  <si>
    <t>9.5.1.2</t>
  </si>
  <si>
    <t>Programų teikėjų sk./ programų sk./ žm. sk.</t>
  </si>
  <si>
    <t>SKATINTI JAUNIMO UŽIMTUMĄ IR AKTYVUMĄ</t>
  </si>
  <si>
    <t>Jaunimo politikos įgyvendinimas Zarasų rajone</t>
  </si>
  <si>
    <t>Jaunimo iniciatyvų skatinimas, jaunimo iniciatyvų (atrinktų konkurso būdu) finansavimas</t>
  </si>
  <si>
    <t>Julija Goštautaitė-Adomavičienė, Jaunimo reikalų koordinatorė (vyriausioji specialistė)</t>
  </si>
  <si>
    <t>10.9.1.1</t>
  </si>
  <si>
    <t>Jaunimo iniciatyvų skatinimas, iniciatyvų sk.</t>
  </si>
  <si>
    <t>2022 m. numatomi renginiai, minint Lietuvos jaunimo metus pagal JRD  numatomus Lietuvos jaunimo metų prioritetus: jaunimo politikos žinomumo didinimas, jaunimo įgalinimas ir dalyvavimas, jaunimo emocinė sveikata. II ketv. vyks jaunimo ir asmenų, dirbančių su jaunimu mokymai, Vietos savivaldos dienos organizavimas, numatant  apskrito stalo diskusiją tarp jaunimo atstovų ir vietos politikų. Siekiant didinti jaunimo politikos žinomumą ir patrauklumą planuojami susitikimai su vietos ir nacionalinio lygmens politikos formuotojais, mokymai ir seminarai. Jaunimas skatinamas savanoriauti ir įsitraukti į humanitarinės ir materialinės pagalbos teikimą nuo karo nukentėjusiems asmenims, taip pat asmenims, patiriantiems tautinę diskriminaciją.</t>
  </si>
  <si>
    <t>4/100</t>
  </si>
  <si>
    <t>4/200</t>
  </si>
  <si>
    <t>Pilietiškumo ir saviraiškos renginių jaunimui organizavimas, renginių sk./ dalyvių sk.</t>
  </si>
  <si>
    <t>12/400</t>
  </si>
  <si>
    <t>Jaunimo reikalų tarybos posėdžiai</t>
  </si>
  <si>
    <t>Jaunimo reikalų tarybos veiklos užtikrinimas, posėdžių sk.</t>
  </si>
  <si>
    <t>Jaunimo savanorystės skatinimas per Jaunimo savanorišką tarnybą, viešinimas Europos solidarumo korpuso tarptautinės savanorystės programos galimybių. Numatomi renginiai ir mokymai, bendradarbiaujant su Jaunimo savanoriška tarnyba. Tikslinė grupė - jaunimo savanorių tarnybos savanoriai, savanorius priimančių organizacijų kuratoriai.</t>
  </si>
  <si>
    <t>Jaunimo savanoriškos tarnybos finansavimas, savanorių sk.</t>
  </si>
  <si>
    <t>1/35</t>
  </si>
  <si>
    <t>Jaunimo informavimas soc. tinkluose, Jaunimo reikalų koordinatoriaus Facebook paskyroje, www.zarasai.lt tinklapio skiltyje "Jaunimui".</t>
  </si>
  <si>
    <t>Jaunimo informavimas soc. Tinkluose, straipsnių, video sk.</t>
  </si>
  <si>
    <t xml:space="preserve">Planuojamos išlaidos, susijusios su dalyvavimu tarptautiniuose susitikimuose (transporto, kelionės, nakvynės, reprezentacinės išlaidos).  II ketv. vyks tarptautinio projekto "Mes - Europos ateitis" veiklos Jekabpilyje (Latvija), vyks 20 asmenų delegacija. III ketv. planuojamas tarptautinis renginys su jaunimo politikos formuotojais. </t>
  </si>
  <si>
    <t>Tarptautinių susitikimų sk. 
su jaunimo politikos 
formuotojais, dalijantis 
gerąja patirtimi, vnt.</t>
  </si>
  <si>
    <t>IŠ VISO PROGRAMAI :</t>
  </si>
  <si>
    <t xml:space="preserve"> 2021 metų asignavimų planas </t>
  </si>
  <si>
    <t>Valstybės biudžeto finansuojama dalis (VBF)</t>
  </si>
  <si>
    <t xml:space="preserve"> INŽINERINĖS INFRASTRUKTŪROS PROGRAMA</t>
  </si>
  <si>
    <t>Kodas-06</t>
  </si>
  <si>
    <t xml:space="preserve">PLĖTOTI IR MODERNIZUOTI INŽINERINĘ INFRASTRUKTŪRĄ </t>
  </si>
  <si>
    <t>PLĖTOTI IR ATNAUJINTI SUSISIEKIMO INFRASTRUKTŪRĄ</t>
  </si>
  <si>
    <t>Užtikrinti tinkamą kelių tinklo darną, saugumą ir kokybę</t>
  </si>
  <si>
    <t>Rangos darbų, projektavimo darbų viešųjų pirkimų vykdymas, darbų vykdymo priežiūra, sutarčių administravimas</t>
  </si>
  <si>
    <t>DK</t>
  </si>
  <si>
    <t>4.5.1.2</t>
  </si>
  <si>
    <t>Kelių programos lėšų panaudojimas proc.</t>
  </si>
  <si>
    <t>95</t>
  </si>
  <si>
    <t xml:space="preserve">Išlaidų apskaita, ataskaitų rengimas ir mokėjimo prašymų rengimas </t>
  </si>
  <si>
    <t xml:space="preserve">E. Pliaterytės gatvės rekonstrukcija </t>
  </si>
  <si>
    <t>Statybos užbaigimo procedūrų vykdymas</t>
  </si>
  <si>
    <t>Rekonstruotos gatvės ilgis, km</t>
  </si>
  <si>
    <t>2021 m.</t>
  </si>
  <si>
    <t>Galutinio mokėjimo prašymo pateikimas ......</t>
  </si>
  <si>
    <t>Išlaidų apskaita, mokėjimo prašymų rengimas ir teikimas</t>
  </si>
  <si>
    <t>Užtikrinti saugų privažiavimą prie viešųjų paslaugų teikimo vietų</t>
  </si>
  <si>
    <t>Techinės specifikacijos parengimas, rangos darbų pirkimas, darbų sutarties administravimas ir kontrolė</t>
  </si>
  <si>
    <t>500</t>
  </si>
  <si>
    <t xml:space="preserve">Kultūros centro prieigos, kv.m. </t>
  </si>
  <si>
    <t>Diegti eismo saugumo priemones</t>
  </si>
  <si>
    <t>Projekto  „Saugaus eismo priemonių diegimas Žemaitės gatvėje Zarasų mieste" įgyvendinimas</t>
  </si>
  <si>
    <t>MP ir ataskaitų teikimas</t>
  </si>
  <si>
    <t>Gerda Markevičiūtė (proj. koordinatorė), Investicijų ir plėtros sk.</t>
  </si>
  <si>
    <t>Įdiegtos saugų eismą gerinančios ir aplinkosaugos priemonės, vnt.</t>
  </si>
  <si>
    <t>Rangos darbų viešųjų pirkimų vykdymas, sutarties sudarymas, administravimas ir kontrolė</t>
  </si>
  <si>
    <t>Pėsčiųjų perėjų įrengimas Šiaulių-Dariaus ir Girėno g. (11 m. pločio), Šaltupės-Jauneikių g.sankryžoje (7 m. plotis) ir Šaltupės kelio gale (9 m. plotis), sk.</t>
  </si>
  <si>
    <t xml:space="preserve">Projekto „Zarasų rajono kaimo vietovės ribose esančio vietinės reikšmės viešojo kelio Žardeliškiai – Štadviliai (ZR6001) su žvyro danga asfaltavimas" įgyvendinimas </t>
  </si>
  <si>
    <t>Rangos darbų vykdymas, sutarties administravimas, rangos darbų užbaigimo procedūros</t>
  </si>
  <si>
    <t>0,9</t>
  </si>
  <si>
    <t>Kelio ilgis, km</t>
  </si>
  <si>
    <t>Gerinti šaligatvių ir pėsčiųjų takų kokybę</t>
  </si>
  <si>
    <t>Rangos darbų viešųjų pirkimų vykdymas, sutarties sudarymas ir administravimas</t>
  </si>
  <si>
    <t>0,2</t>
  </si>
  <si>
    <t>Projekto  „Pėsčiųjų takų tinklo plėtra Dusetose, Zarasų rajone" įgyvendinimas. Pėsčiųjų tako Dusetose (Vilniaus g.) ilgis, km</t>
  </si>
  <si>
    <t xml:space="preserve">Šaligatvių prie renovuotų daugiabučių gyvenamųjų namų remontas, kv.m. </t>
  </si>
  <si>
    <t>340</t>
  </si>
  <si>
    <t xml:space="preserve">Pėsčiųjų tako prie apžvalgos rato remontas, kv.m. </t>
  </si>
  <si>
    <t>PLĖTOTI GYVENTOJŲ DARNŲ JUDUMĄ IR MOBILUMĄ</t>
  </si>
  <si>
    <t>Individualiam elektriniam transportui pritaikytos infrastruktūros sukūrimas</t>
  </si>
  <si>
    <t>Viešųjų pirkimų vykdymas, sutarties sudarymas, administravimas ir kontrolė</t>
  </si>
  <si>
    <t>Elektromobilių įkrovimo stotelių skaičius (vnt.)</t>
  </si>
  <si>
    <t>VYSTYTI IR MODERNIZUOTI VANDENTVARKOS SISTEMAS</t>
  </si>
  <si>
    <t>Projekto „Vandens tiekimo ir nuotekų tvarkymo infrastruktūros plėtra ir rekonstravimas Zarasų rajono savivaldybėje“ įgyvendinimas</t>
  </si>
  <si>
    <t>Veiklų kontrolė</t>
  </si>
  <si>
    <t>Kt.</t>
  </si>
  <si>
    <t>UAB</t>
  </si>
  <si>
    <t>Naujų nuotekų tinklų Magučių kaime ilgis, km./ būstų sk. 86/  gyv. sk. 155</t>
  </si>
  <si>
    <t>5.2.1.1</t>
  </si>
  <si>
    <t>Naujų nuotekų tinklų Dimitriškių kaime ilgis-1,77 km, būstų sk.-43, gyv.sk.-77</t>
  </si>
  <si>
    <t>Naujų vandentiekio ir nuotekų tinklų Zarasų miesto K. Donelaičio g. ir skg. Aušros gatvės dalyje. Ilgis-V-1,813 km, būstų sk.-59 gyv.sk.-106; Ilgis- N-1,988 km, būstų sk.-70, gyv. sk. - 126</t>
  </si>
  <si>
    <t>Projekto „Vandens tiekimo ir nuotekų tvarkymo infrastruktūros plėtra ir rekonstravimas Zarasų rajono savivaldybėje (II etapas)“ įgyvendinimas</t>
  </si>
  <si>
    <t xml:space="preserve">Vandentiekio ir nuotekų tinklų plėtra Zarasų m. (E. Pliaterytės g., Kauno g., Statybininkų g., I. Pašilio g.) Ilgis-V-1,721 km, būstų sk.-29, gyv. sk.-44; Ilgis -N-1,107 km, būstų sk.-28, gyv. sk.-42 </t>
  </si>
  <si>
    <t>Nuotekų tinklų plėtra Dusetose (Vienažindžio g.) Ilgis -N-1,884 km, būstų sk.-34, gyv. sk.-51</t>
  </si>
  <si>
    <t>Nuotekų valymo įrenginių rekonstravimas Suvieko k., Zarasų raj. Našumas 20 kub.m/p., prisijungusių gyv. sk. 62</t>
  </si>
  <si>
    <t>Geriamojo vandens ir nuotekų tiekimo infrastruktūros gerinimas</t>
  </si>
  <si>
    <t>Viešojo pirkimo organizavimas, sutarties administravimas ir kontrolė</t>
  </si>
  <si>
    <t>Kompensacijos už vietinių vandens valymo įrenginių įsirengimą, prisijungimų sk.</t>
  </si>
  <si>
    <t>120</t>
  </si>
  <si>
    <t>Fizinių asmenų prisijungusių prie geriamojo vandens tiekimo ir (arba) nuotekų tvarkymo infrastruktūros, kurią eksploatuoja vandens tiekėjas, sk.</t>
  </si>
  <si>
    <t>30</t>
  </si>
  <si>
    <t>(2.5.4.2)</t>
  </si>
  <si>
    <t>Projekto „Zarasų miesto privačių namų nuotekų surinkimo tinklų tiesimas ir prijungimas prie esamos centralizuotos infrastruktūros (LAAIF-P-59)“ įgyvendinimas</t>
  </si>
  <si>
    <t>Prisijungusių namų ūkių sk.</t>
  </si>
  <si>
    <t>2023 m.</t>
  </si>
  <si>
    <t>Jonas Žusinas, Statybos ir komunalinio ūkio sk.</t>
  </si>
  <si>
    <t>Paviršinių nuotekų (lietaus) tinklų priežiūra</t>
  </si>
  <si>
    <t>Paslaugų viešųjų  pirkimų vykdymas ir sutarčių administravimas bei kontrolė</t>
  </si>
  <si>
    <t>Sutarčių sk.</t>
  </si>
  <si>
    <t>Infrastruktūros plėtros plano priemonių įgyvendinimas</t>
  </si>
  <si>
    <t>Lėšų administravimas, sutarčių sudarymas</t>
  </si>
  <si>
    <t>Infrastruktūros plėtros plano priemonių įgyvendinimas, proc.</t>
  </si>
  <si>
    <t xml:space="preserve">Vykdyti melioracijos įrenginių priežiūros ir remonto darbus seniūnijose </t>
  </si>
  <si>
    <t>Viešųjų pirkimų vykdymas, darbų vykdymo priežiūra, vykdymo dokumentų administravimas</t>
  </si>
  <si>
    <t>Lina Petrėnienė, Kaimo plėtros sk.</t>
  </si>
  <si>
    <t>4.2.1.1</t>
  </si>
  <si>
    <t>Valstybei nuosavybės teise priklausančių melioracijos įrenginių avarinių gedimų remontas, vnt.</t>
  </si>
  <si>
    <t>2 vnt</t>
  </si>
  <si>
    <t>6.780                    0                          1                27</t>
  </si>
  <si>
    <t xml:space="preserve">Grioviai, km                                  Rinktuvai, m                                                   Pralaidos, vnt.                                              Žiotys, vnt.                                    Šuliniai, vnt. </t>
  </si>
  <si>
    <t>Smalvų k. v. griovių remontas, km                         Dimitriškių k.v. griovių rem.  km          Suvieko k. v.griovių remontas km             Vencavų Padustėlio griov. rem. km          Baibių  k. v. griovių remontas km   Suremontuota sausinimo sistemų ha</t>
  </si>
  <si>
    <t>11,5 km   7 kadastro vietovių griovių priežiūros darbai</t>
  </si>
  <si>
    <t>Paslaugų viešųjų  pirkimų vykdymas ir sutarčių administravimas</t>
  </si>
  <si>
    <t>1,08           22959               3                1                1</t>
  </si>
  <si>
    <t>VPP Antalieptės k.v. priežiūra ha,         Melioracijos st., apskaita ha                          Darbų techninė priežiūra,                   projektų ekspertizė,                           projektų parengimo paslaugos vnt.</t>
  </si>
  <si>
    <t>Išlaidų apskaita ir ataskaitų rengimas</t>
  </si>
  <si>
    <t>Valstybei nuosavybės teise priklausančiai dėl liūčių pažeistai melioracijos infrastruktūrai atkurti</t>
  </si>
  <si>
    <t>4,074           2,651       2,887                        0,726         2,423</t>
  </si>
  <si>
    <t>Smalvų k. v. priežiūros darbai, km               Imbrado k.v. priežiūros darbai, km              Avilių k.v. priežiūros darbai km           Avilių k. v. priežiūros darbai km             Baibių k.v. priežiūros darbai</t>
  </si>
  <si>
    <t>SKATINTI ENERGIJOS TAUPYMĄ, ATSINAUJINANČIŲ IR ALTERNATYVIŲ ENERGIJOS IŠTEKLIŲ NAUDOJIMĄ</t>
  </si>
  <si>
    <t xml:space="preserve">Elektros įrenginių prijungimo paslaugos, galios keitimas </t>
  </si>
  <si>
    <t>Rangos darbų pirkimo vykdymas, sutarties pasirašymas</t>
  </si>
  <si>
    <t>6.4.1.1</t>
  </si>
  <si>
    <t xml:space="preserve">Zarasų rajono gatvių ir kiemų elektros apšvietimo užtikrinimas, tinklo gedimų šalinimas ir techninė priežiūra </t>
  </si>
  <si>
    <t>Paslaugos pirkimas, sutarties administravimas ir kontrolė</t>
  </si>
  <si>
    <t xml:space="preserve">Apšvietimo tinklų projektavimas ir įrengimas </t>
  </si>
  <si>
    <t>Viešojo pirkimo vykdymas,  sutarčių administravimas ir kontrolė</t>
  </si>
  <si>
    <t>0/ 12/ 12</t>
  </si>
  <si>
    <t>Avarinio gatvių apšvietimo tinklo rekonstrukcija Zarasų miesto gatvėse, kuriose AB ESO likviduoja orines linijas. Linijų ilgios m/ atramų sk./šviestuvų sk.</t>
  </si>
  <si>
    <t>300/10</t>
  </si>
  <si>
    <t>Pėsčiųjų  tako atkarpos nuo Malūno gatvės apšvietimo įrengimas /n 2022 m. nuo Griežto iki Nikajos upės atkarpos ilgisTako ilgis m/ šviestuvų sk.</t>
  </si>
  <si>
    <t>Pėsčiųjų  tako ,,Jaunimo alėjos“ – Zarasų mikrorajonas-Zarasų profesinė mokykla“ apšvietimo įrengimas/ 2022 m. Šaltupės gatvės apšvietimas. Tako ilgis m/ šviestuvų sk.</t>
  </si>
  <si>
    <t>600/15</t>
  </si>
  <si>
    <t>Turmanto mietslio Bartkiškės g. apšvietimas (kabinamas kabelis), ilgis/ m./atramų sk.</t>
  </si>
  <si>
    <t>100/ 26/ 26</t>
  </si>
  <si>
    <t>Avarinio gatvių apšvietimo tinklo rekonstrukcija kaimiškose vietovėse, kuriose AB ESO likviduoja orines linijas. Linijos ilgis, m/ atramų sk./ šviestuvų sk.</t>
  </si>
  <si>
    <t>15</t>
  </si>
  <si>
    <t>Atnaujinti avarinių gatvių apšvietimo valdymo skydai, vnt.</t>
  </si>
  <si>
    <t>200</t>
  </si>
  <si>
    <t>Zarasų raj. gatvių šviestuvų keitimas, vnt.</t>
  </si>
  <si>
    <t xml:space="preserve">Centralizuotų šilumos tinklų pertvarka ir punktų priežiūrą </t>
  </si>
  <si>
    <t>Paslaugų pirkimas, sutarties administravimas ir kontrolė</t>
  </si>
  <si>
    <t>Šilumos punktų priežiūra, sk.</t>
  </si>
  <si>
    <t>Sutarčių sudarymas ir kontrolė</t>
  </si>
  <si>
    <t>Išmokėtų kompensacijų už nutrauktą centralizuotą šildymą gyventojams, pagal poreikį, proc.</t>
  </si>
  <si>
    <t>DIDINTI PRIEŠGAISRINĖS APSAUGOS EFEKTYVUMĄ</t>
  </si>
  <si>
    <t>Gaisrų prevencijos Zarasų rajono savivaldybėje 2022-2024 metų programos priemonių plano įgyvendinimas</t>
  </si>
  <si>
    <t>Plano įgyvendinimas</t>
  </si>
  <si>
    <t>Aušra Dilienė, Civilinės saugos ir mobilizacijos vyriausioji specialistė</t>
  </si>
  <si>
    <t xml:space="preserve">Plano įgyvendinimas, proc. </t>
  </si>
  <si>
    <t xml:space="preserve">Iš viso programai: </t>
  </si>
  <si>
    <t>Projektams įgyvendinti numatytos ES lėšos (ESB)</t>
  </si>
  <si>
    <t xml:space="preserve">KULTŪROS PLĖTROS PROGRAMA </t>
  </si>
  <si>
    <t>KURTI TVARIĄ SOCIALINĘ IR EKONOMINĘ KULTŪROS VERTĘ ZARASŲ KRAŠTO PAŽANGAI</t>
  </si>
  <si>
    <t>DIDINTI KULTŪROS IR KŪRYBINIŲ INDUSTRIJŲ POTENCIALĄ</t>
  </si>
  <si>
    <t>Užtikrinti kultūros srities žmogiškųjų išteklių tvarumą, ugdyti jų profesines  kompetencijas, ugdant socialinį kapitalą</t>
  </si>
  <si>
    <t>Kultūros ir meno premijų konkursų organizavimas (informacinių straipsnių parengimas, Komisijos darbas, įsakymų ir potvarkių parengimas)</t>
  </si>
  <si>
    <t>Daiva Šukštulienė. Švietimo ir kultūros sk.</t>
  </si>
  <si>
    <t>Kultūros meno premijų sk.</t>
  </si>
  <si>
    <t>(1.3.2)</t>
  </si>
  <si>
    <t xml:space="preserve">KULTŪROS OBJEKTŲ PRITAIKYMAS LANKYMUI IR TURIZMUI </t>
  </si>
  <si>
    <t>Projekto ,,Zarasų rajono savivaldybės Zarasų krašto muziejaus plėtra ir modernizavimas įkuriant Šarūno ir Nomedos Saukų galeriją bei plėtojant Žydų kultūros kelią“ įgyvendinimas</t>
  </si>
  <si>
    <t>Viešųjų pirkimų organizavimas, sutarčių sudarymas, sutarčių priežiūra;</t>
  </si>
  <si>
    <t>8.2.1.8</t>
  </si>
  <si>
    <t>Įrangos ir baldų įsigijimas, komplektų sk.</t>
  </si>
  <si>
    <t>Rangos darbų, projekto vykdymo ir techninės priežiūros sutarties kontrolė, statybos užbaigimo dokumentų gavimas</t>
  </si>
  <si>
    <t>Jonas Žūsinas, Statybos ir urbanstikos sk.</t>
  </si>
  <si>
    <t>Kapitalinio remonto darbai, įgyvendinimo proc.</t>
  </si>
  <si>
    <t>XVII a. Stelmužės dvaro sodybos  lankymo skatinimas (projekto ,,A Living History“ įgyvendinimas</t>
  </si>
  <si>
    <t>Veiklų koordinavimas tarp penkių partnerių, pažangos ataskaitos parengimas, viešųjų pirkimų vykdymas ir kontrolė, sutarčių administravimas</t>
  </si>
  <si>
    <t>Daiva Šukštulienė, Švietimo ir kultūros sk.</t>
  </si>
  <si>
    <t>Savivaldybės 10 proc. projektui</t>
  </si>
  <si>
    <t>Projekto viešųjų pirkimų vykdymas</t>
  </si>
  <si>
    <t>Valentina Biveinienė, Statybos ir urbanistikos sk.</t>
  </si>
  <si>
    <t>Stelmužės parko tvarkybos darbai, proc.</t>
  </si>
  <si>
    <t>Sutarties administravimas</t>
  </si>
  <si>
    <t>Avanso dalis (30 proc.) projektui</t>
  </si>
  <si>
    <t>Finansinės operacijos, veiklų koordinavimas tarp penkių projekto partnerių finansininkų, pažangos finansinės ataskaitos</t>
  </si>
  <si>
    <t>Kultūrinio tapatumo plėtra (renginiai, veiklos viešosiose erdvėse)</t>
  </si>
  <si>
    <t>Renginių/ veilų organizavimas</t>
  </si>
  <si>
    <t>Projektų sk./Objektų sk.</t>
  </si>
  <si>
    <t>0(2)</t>
  </si>
  <si>
    <t>STIPRINTI ISTORINĖS ATMINTIES AKTUALIZAVIMĄ, PUOSELĖTI KULTŪROS PAVELDĄ</t>
  </si>
  <si>
    <t xml:space="preserve">Sutvarkyti piliakalnius ir juos pritaikyti lankymui ir / ar kitoms viešosioms funkcijoms </t>
  </si>
  <si>
    <t>Viešųjų pirkimų vykdymas, sutarties sudarymas ir kontrolė</t>
  </si>
  <si>
    <t>Sutvarkytų objektų sk.(piliakalniai): krūmynų ir kitų želdinių tvarkymas.</t>
  </si>
  <si>
    <t>Senųjų kapinių  (paveldas) priežiūra</t>
  </si>
  <si>
    <t xml:space="preserve">Sutvarkytų objektų sk.(sen. Kapinės, turinčios unikalų kultūros paveldo kodą). </t>
  </si>
  <si>
    <t>1(0)</t>
  </si>
  <si>
    <t>Kultūros paveldo tvarkyba</t>
  </si>
  <si>
    <t>Statybos užbaigimo dokumentų rengimas</t>
  </si>
  <si>
    <t>Jonas Žūsinas, Statybos ir komunalinio ūkio sk.</t>
  </si>
  <si>
    <t>Projekto „Valstybės saugomo kultūros paveldo objekto – Antazavės dvaro aktualizavimas“ įgyvendinimas ir prieigų bei cokolio sutvarkymas: pirmo aukšto patalpų plotas, kv.m</t>
  </si>
  <si>
    <t>Užuolaidų, paveikslų pakabinimo, apšvietimo sistemos pirkimas, sutarčių sudarymas ir kontrolė</t>
  </si>
  <si>
    <t>Techninės specifikacijos parengimas, viešas pirkimas, sutarties sudarymas ir administravimas</t>
  </si>
  <si>
    <t>Evaldas Ulianskas, Statybos ir urbanistikos sk.</t>
  </si>
  <si>
    <t>Antazavės dvaro parko projektavimas, projekto parengimas</t>
  </si>
  <si>
    <t>Laisvės kovų dalyvių atminimo įamžinimas Zarasų krašte</t>
  </si>
  <si>
    <t xml:space="preserve">Objektų sk. </t>
  </si>
  <si>
    <t xml:space="preserve">Kultūros paveldo objektų tvarkybai reikalingos dokumentacijos, tyrimų parengimas, projektų rengimas; dal. fin. </t>
  </si>
  <si>
    <t>Tyrimai, parengtų projektų sk./ dailės vertybės tyrimo, konservavimo ir restauravimo darbų metodikų/ programų parengimas, sk</t>
  </si>
  <si>
    <t>0/2/0</t>
  </si>
  <si>
    <t>Antazavės kaimo kapinių koplyčios  (unikalus kodas Kultūros vertybių registre 43139) tvarkybos projekto parengimas, vnt.</t>
  </si>
  <si>
    <t xml:space="preserve">Mažosios architektūros, istorinių paminklų tvarkyba ir priežiūra </t>
  </si>
  <si>
    <t>Sutvarkytų medinių kryžių/ paminklų/ koplyčių  sk.</t>
  </si>
  <si>
    <t>0(0)1</t>
  </si>
  <si>
    <t xml:space="preserve">Kultūros paveldo pažinimo skatinimas: informaciniai stendai/ lentos, leidyba, projektavimas, pažinimo skatinimas   </t>
  </si>
  <si>
    <t>Informacinių lentų (kultūros paveldo objektų ženklinimas).</t>
  </si>
  <si>
    <t>Ekskursijų organizavimas</t>
  </si>
  <si>
    <t>2021 m. Europos paveldo dienos. Ekskursijų sk.</t>
  </si>
  <si>
    <t>Informacijos apie 1918-1923 m. Nepriklausomybės kovų savanorius gavimas iš Lietuvos centrinio valstybės archyvo, asmenų sk.</t>
  </si>
  <si>
    <t>Iš viso tikslui:</t>
  </si>
  <si>
    <t>Projektams finansuoti numatytos ES lėšos (ESB)</t>
  </si>
  <si>
    <t>Kreditinės linijos lėšos (KLB)</t>
  </si>
  <si>
    <t xml:space="preserve">SOCIALINIŲ PASLAUGŲ, PARAMOS IR SVEIKATOS PRIEŽIŪROS PROGRAMA </t>
  </si>
  <si>
    <t xml:space="preserve">GYVENTOJŲ SVEIKATOS IŠSAUGOJIMAS IR STIPRINIMAS </t>
  </si>
  <si>
    <t>VYKDYTI VISUOMENĖS SVEIKATOS STIPRINIMĄ, STEBĖSENĄ IR PREVENCIJĄ</t>
  </si>
  <si>
    <t>Vykdyti visuomenės sveikatos programas</t>
  </si>
  <si>
    <t xml:space="preserve">Visuomenės sveikatos projektų, finansuojamų iš visuomenės sveikatos rėmimo specialiosios programos, finanasavimo ir kontrolės tvarkos aprašo nuostatų įgyvendinimas: pranešimo apie projektų priėmimą skelbimas, paraiškų priėmimas ir lėšų paskirstymas Bendruomenės sveikatos tarybos  vertinimu administracijos direktoriaus įsakymu. </t>
  </si>
  <si>
    <t>16</t>
  </si>
  <si>
    <t>Alina Sklinsmontienė, Socialinės paramos sk.</t>
  </si>
  <si>
    <t>7.4.1.2</t>
  </si>
  <si>
    <t>Visuomenės sveikatos vykdomų programų projektų sk.</t>
  </si>
  <si>
    <t>Sutarčių sudarymas ir jų administravimas, atskaitų rinkimas ir vykdymo kontrolė</t>
  </si>
  <si>
    <t>Paimtų vandens mėginių tyrimui sk. maudymosi sezono metu (nuo birželio 1 d. iki rugsėjo 15 d.)</t>
  </si>
  <si>
    <t>UŽTIKRINTI AUKŠTOS KOKYBĖS SVEIKATOS PRIEŽIŪROS PASLAUGŲ PRIEINAMUMĄ</t>
  </si>
  <si>
    <t xml:space="preserve">Palaikomojo gydymo ir slaugos  paslaugų dalinis finansavimas </t>
  </si>
  <si>
    <t>Sutarties sudarymas su Zarasų ligonine, ataskaitų pateikimas, lėšų panaudojimo kontrolė</t>
  </si>
  <si>
    <t>Palaikomojo gydymo ir slaugos lovų sk.</t>
  </si>
  <si>
    <t>Palaikomojo gydymo ir slaugos paslaugų gavėjų sk.</t>
  </si>
  <si>
    <t>Gydytojų persikvalifikavimo išlaidų dalinis finansavimas</t>
  </si>
  <si>
    <t>Sutarties sudarymas su Zarasų sveikatos priežiūros įstaiga, ataskaitų pateikimas, lėšų panaudojimo kontrolė</t>
  </si>
  <si>
    <t>Persikvalifikuotų gydytojų sk.</t>
  </si>
  <si>
    <t xml:space="preserve">Projekto „Sveikos gyvensenos skatinimas Zarasų rajono savivaldybėje„ įgyvendinimas  </t>
  </si>
  <si>
    <t>Projekto veiklų koordinavimas: informavimo, švietimo ir mokymo renginių bei sveikatos raštingumą didinančių veiklų (veiklos iki 2022 m. -1414)</t>
  </si>
  <si>
    <t>62</t>
  </si>
  <si>
    <t>63</t>
  </si>
  <si>
    <t>Tikslinių grupių asmenys, kurie dalyvavo informavimo, švietimo ir mokymo renginiuose bei sveikatinimą didinančiose veiklose, sk.</t>
  </si>
  <si>
    <t>Savižudybių prevencijos programos įgyvendinimas</t>
  </si>
  <si>
    <t>Viešųjų pirkimų organizavimas, ataskaitų pateikimas, kontrolė</t>
  </si>
  <si>
    <t>1100</t>
  </si>
  <si>
    <t>Lankstinukų, informacinių leidinių skč.</t>
  </si>
  <si>
    <t>Projekto „Priemonių, gerinančių ambulatorinių sveikatos priežiūros paslaugų prieinamumą tuberkulioze sergantiems asmenims, įgyvendinimas Zarasų rajono savivaldybėje" įgyvendinimas</t>
  </si>
  <si>
    <t>Projekto veiklų koordinavimas</t>
  </si>
  <si>
    <t>VšĮ</t>
  </si>
  <si>
    <t>Tuberkulioze sergantys pacientai, kuriems buvo suteiktos socialinės paramos priemonės (maisto talonų dalijimas ir (arba) kelionės išlaidų kompensavimas) tuberkuliozės ambulatorinio gydymo metu“ (2022 m.-16 asmenų)</t>
  </si>
  <si>
    <t xml:space="preserve">Trūkstamos specialybės gydytojams ir rezidentams, atvykstantiems dirbti į Zarasų ASPĮ, finansavimo teikimas </t>
  </si>
  <si>
    <t xml:space="preserve">Prašymo ir kitų dokumentų priėmimas, komisijos darbo organizavimas, biudžeto lėšų naudojimo sutarties sudarymas, administravimas </t>
  </si>
  <si>
    <t>Remiamų gydytojų ir rezidentų sk.</t>
  </si>
  <si>
    <t xml:space="preserve">Mirusiųjų palaikų pervežimas  ir laikinas laikymas (saugojimas) </t>
  </si>
  <si>
    <t>Viešųjų pirkimų organizavimas, sutarties sudarymas, ataskaitų pateikimas, kontrolė</t>
  </si>
  <si>
    <t>10.3.1.40</t>
  </si>
  <si>
    <t>Paslaugos gavėjų sk.</t>
  </si>
  <si>
    <t xml:space="preserve">SOCIALINĖS PAGALBOS PLĖTRA IR SOCIALINĖS ATSKIRTIES MAŽINIMAS </t>
  </si>
  <si>
    <t>PAGERINTI SOCIALINIŲ PASLAUGŲ KOKYBĘ IR PRIEINAMUMĄ, DIDINTI JŲ APRĖPTĮ</t>
  </si>
  <si>
    <t>Užtikrinti rajono gyventojams socialinę finansinę paramą</t>
  </si>
  <si>
    <t>Prašymų ir kitų dokumentų priėmimas, vienkartinės, tikslinės, periodinės, sąlyginės pašalpų skyrimas Socialinės paramos skyriaus vedėjo įsakymu, žiniaraščių parengimas</t>
  </si>
  <si>
    <t>Kristina Davainienė, Socialinės paramos sk., seniūnijų specialistai socialiniam darbui</t>
  </si>
  <si>
    <t>Pašalpų gavėjų sk.</t>
  </si>
  <si>
    <t>Algė Markevičiūtė, Apskaitos ir materialinio aprūpinimo sk.</t>
  </si>
  <si>
    <t>Suteikti paramą vaikus auginančioms šeimoms, skatinant gimstamumą</t>
  </si>
  <si>
    <t>Prašymų priėmimas ir kitų dokumentų surinkimas, vienkartinės išmokos gimus vaikui  skyrimas Socialinės paramos skyriaus vedėjo įsakymu, žiniaraščių parengimas</t>
  </si>
  <si>
    <t xml:space="preserve">15    </t>
  </si>
  <si>
    <t xml:space="preserve">Alina Vazgelevičienė, Socialinės paramos sk.                                 </t>
  </si>
  <si>
    <t>Vienkartinių išmokų už kiekvieną gimusį vaiką skaičius</t>
  </si>
  <si>
    <t>Užtikrinti paramos teikimą nepasiturintiems rajono gyventojams (maisto produktais ir higienos priemonėmis)</t>
  </si>
  <si>
    <t xml:space="preserve">Paramos maisto produktais ir higienos priemonėmis krovos ir transportavimo į seniūnjas paslaugos  organizavimas </t>
  </si>
  <si>
    <t>510</t>
  </si>
  <si>
    <t>520</t>
  </si>
  <si>
    <t>Alina Paliūnienė, Ana Jezerskienė, Socialinės paramos sk., seniūnijų specialistai socialiniam darbui</t>
  </si>
  <si>
    <t>Paramos  gavėjų sk.</t>
  </si>
  <si>
    <t>Sandėlio nuomos sutarties kontrolė</t>
  </si>
  <si>
    <t xml:space="preserve">Užtikrinti ilgalaikės (trumpalaikės) socialinės globos paslaugų teikimą </t>
  </si>
  <si>
    <t xml:space="preserve">Prašymų priėmimas, reikalingų dokumentų surinkimas, globos paslaugų poreikio įvertinimas, Soc. paramos sk. vedėjos sprendimo priėmimas pagal įgaliojimą ir finansinių galimybių mokėti už jas įvertinimas, sutarčių su globos įstaigomis  sudarymas dėl ilgalaikės ar trumpalaikės socialinės globos asmeniui teikimo ir apmokėjimo teisės aktų nustatyta tvarka. </t>
  </si>
  <si>
    <t>28</t>
  </si>
  <si>
    <t>21</t>
  </si>
  <si>
    <t>Valerija Ragėnienė, Socialinės paramos sk.</t>
  </si>
  <si>
    <t>10.2.1.2</t>
  </si>
  <si>
    <t>Soc. globos paslaugų, be sunkios negalios naudos gavėjų sk.</t>
  </si>
  <si>
    <t>10.1.2.40</t>
  </si>
  <si>
    <t>Soc. globos paslaugų gavėjų sk.su sunkia negalia</t>
  </si>
  <si>
    <t xml:space="preserve">Užtikrinti teisingą piniginės paramos skyrimą </t>
  </si>
  <si>
    <t>Piniginės socialinės paramos (socialinės pašalpos, būsto šildymo išlaidų, išlaidų karštam ir geriamam vandeniui kompensacijos) nepasiturintiems gyventojams įstatymo nuostatų įgyvendinimas. Išmokų teikimo nepinigine forma viešųjų pirkimų organizavimas, sutarties sudarymas, įgyvendinimo kontrolė</t>
  </si>
  <si>
    <t>Rasa Kundavičienė, Nomeda Dimitrevičienė, Gintarė Kurilaitė, Socialinės paramos sk., seniūnijų specialistai socialiniam darbui</t>
  </si>
  <si>
    <t>10.7.1.1</t>
  </si>
  <si>
    <t>Soc. pašalpų gavėjų sk.</t>
  </si>
  <si>
    <t>Paramos mirties atveju įstatymo nuostatų įgyvendinimas</t>
  </si>
  <si>
    <t>Gyventojų prašymų priėmimas ir piniginės socialinės paramos skyrimas Socialinės paramos sk. vedėjo įsakymu pagal įgaliojimą</t>
  </si>
  <si>
    <t xml:space="preserve">x          </t>
  </si>
  <si>
    <t xml:space="preserve">x       </t>
  </si>
  <si>
    <t>Laidojimo pašalpų gavėjų sk.</t>
  </si>
  <si>
    <t>10.6.1.40</t>
  </si>
  <si>
    <t>Kompensacijų už būsto šildymą gavėjų sk.</t>
  </si>
  <si>
    <t>Užtikrinti Lietuvos Respublikos piniginės socialinės paramos nepasiturintiems gyventojams įstatymo įgyvendinimą dėl padidėjusių išlaidų būsto šildymo išlaidų kompensacijoms teikti</t>
  </si>
  <si>
    <t>Lengvatinis keleivių pavėžėjimas</t>
  </si>
  <si>
    <t>Transporto lengvatų įstatymo nuostatų įgyvendinimas; Sutarties su UAB Zarasų autobusai administravimas</t>
  </si>
  <si>
    <t>Važiavusių asmenų lengvatinėmis sąlygomis sk./mėn.</t>
  </si>
  <si>
    <t xml:space="preserve">Išmokos vaikams ir lėšos išmokoms administravimas </t>
  </si>
  <si>
    <t>Išmokų vaikams įstatymo nuostatų įgyvendinimas. Prašymų priėmimas ir išmokų skyrimas Socialinės paramos sk. vedėjo įsakymu pagal įgaliojimą</t>
  </si>
  <si>
    <t>Kristina Davainienė, Rasa Kundavičienė, Nomeda Dimitrevičienė, Gintarė Kurilaitė, Alina Vazgelevičienė, Socialinės paramos sk. seniūnijų specialistai socialiniam darbui</t>
  </si>
  <si>
    <t>Išmokų vaikams gavėjų skaičius</t>
  </si>
  <si>
    <t>admin.lėšos</t>
  </si>
  <si>
    <t>Lėšos tikslinėms kompensacijoms (slaugos išlaidų ir priežiūros (pagalbos) išlaidų tikslinės kompensacijos) mokėti, administruoti ir dalyvauti  vertinant asmens savarankiškumą kasdienėje veikloje</t>
  </si>
  <si>
    <t>Tikslinių kompensacijų įstatymo nuostatų įgyvendinimas. Prašymų priėmimas ir kompensacijų skyrimas Socialinės paramos sk. vedėjo įsakymu pagal įgaliojimą. Zarasų rajone gyvenančių asmenų savarankiškumo vertinimas kasdienėje veikloje  ir užpildyto klausymino pateikimas Neįgalumo ir darbingumo nustatymo tarnybos teritoriniams skyriams</t>
  </si>
  <si>
    <t>Kristina Davainienė, Socialinės paramos sk.</t>
  </si>
  <si>
    <t>10.1.2.4</t>
  </si>
  <si>
    <t>Tikslinių kompensacijų gavėjų skaičius</t>
  </si>
  <si>
    <t>Užtikrinti neveiksnių asmenų būklės peržiūrėjimą</t>
  </si>
  <si>
    <t xml:space="preserve">Neveiksnių asmenų būklės peržiūrėjimo komisijos veikla (komisijos narių darbo užmokestis, transporto paslauga, nuvykimui į asmens gyv. vietą, darbo priemonių įsigijimas) </t>
  </si>
  <si>
    <t>Alina Sklinsmontienė, Kristina Davainienė Socialinės paramos sk.</t>
  </si>
  <si>
    <t>7.6.1.2</t>
  </si>
  <si>
    <t xml:space="preserve">Peržiūrėtos neveiksnių asmenų būklės (sk.)  </t>
  </si>
  <si>
    <t>Asmens higienos paslaugų užtikrinimas Zarasų mieste</t>
  </si>
  <si>
    <t>Viešųjų pirkimų organizavimas, biudžeto lėšų naudojimo sutarties sudarymas, administravimas ir kontrolė</t>
  </si>
  <si>
    <t>Zarasų miesto paslaugų gavėjų sk.</t>
  </si>
  <si>
    <t>150</t>
  </si>
  <si>
    <t>Projekto „Bendruomeniniai šeimos namai „Saugi šeima“ įgyvendinimas</t>
  </si>
  <si>
    <t>Finansavimo sutarties administravimas, projekto įgyvendinimo priežiūra, viešųjų pirkimų organizavimas (bendras dalyvių sk.)</t>
  </si>
  <si>
    <t>Irena Gaigalienė, projekto vadovė</t>
  </si>
  <si>
    <t>Socialines paslaugas gavę tikslinių grupių asmenys (šeimos)“, skaičius</t>
  </si>
  <si>
    <t>14</t>
  </si>
  <si>
    <t xml:space="preserve">Paramos teikimas globėjams (rūpintojams), budintiems globotojams, šeimynoms   </t>
  </si>
  <si>
    <t>Pagalbos pinigų mokėjimas likusiems be tėvų globos vaikams, gyvenantiems šeimose ir prižiūrimiems budinčio globotojo  ir piniginė parama šeimynoje gyvenantiems vaikams</t>
  </si>
  <si>
    <t>Globojamų vaikų  vietų sk.</t>
  </si>
  <si>
    <t>Pagalbos pinigų gavėjų sk.</t>
  </si>
  <si>
    <t>Kelionių išlaidų kompensavimas atvykstantiems gydytojams iš kitų rajonų</t>
  </si>
  <si>
    <t xml:space="preserve">Kompensacijų sk. </t>
  </si>
  <si>
    <t>Vaikų dienos centrų veikla</t>
  </si>
  <si>
    <t>7/30.0</t>
  </si>
  <si>
    <t>7/30,0</t>
  </si>
  <si>
    <t>Sutarčių sk./vieno vaiko išlaikymas mėn.</t>
  </si>
  <si>
    <t>Vaikų vietų sk.</t>
  </si>
  <si>
    <t>135</t>
  </si>
  <si>
    <t>Projekto „Socialinė pažeidžiamų grupių įtrauktis Zarasų -Daugpilio pasienio regione kuriant integruotą socialinės rūpybos tinklą/ Vertinami žmonės“ įgyvendinimas</t>
  </si>
  <si>
    <t>Projekto administravimas ir kontrolė</t>
  </si>
  <si>
    <t>Projekto įgyvendinimas proc.</t>
  </si>
  <si>
    <t>10.9.1.9</t>
  </si>
  <si>
    <t>Ana Pupeikienė, Apskaitos sk.</t>
  </si>
  <si>
    <t>PLĖTOTI SOCIALINĮ BŪSTĄ</t>
  </si>
  <si>
    <t>Socialinio būsto įsigijimas,  būsto nuoma ir išperkamoji būsto nuoma</t>
  </si>
  <si>
    <t>Viešųjų pirkimų vykdymas, sutarčių sudarymas</t>
  </si>
  <si>
    <t xml:space="preserve">Ramutė Gaidamavičienė, Turto valdymo ir viešųjų pirkimų sk.      </t>
  </si>
  <si>
    <t>6.1.1.1</t>
  </si>
  <si>
    <t>Įsigyta būstų socialinio būsto fondo plėtrai, vnt.</t>
  </si>
  <si>
    <t>Kreditų administravimas</t>
  </si>
  <si>
    <t>Renovuotų socialinių būstų kreditų grąžinimas</t>
  </si>
  <si>
    <t>Būsto nuomos arba išperkamosios būsto nuomos kompensacijų administravimas</t>
  </si>
  <si>
    <t>10.6.1.1</t>
  </si>
  <si>
    <t>Šeimų, kuriems mokamos būsto nuomos arba išperkamosios būsto nuomos kompensacijos sk.</t>
  </si>
  <si>
    <t>Danutė Taločkienė, Apskaitos  ir materialinio aprūpinimo sk.</t>
  </si>
  <si>
    <t xml:space="preserve">Rajono Savivaldybei nuosavybės teise priklausančių patalpų bendrojo naudojimo objektų, savivaldybės būsto fondo remontas bei paslaugos </t>
  </si>
  <si>
    <t>Viešųjų pirkimų vykdymas, sutarčių sudarymas ir kontrolė</t>
  </si>
  <si>
    <t>Nuompinigiai</t>
  </si>
  <si>
    <t>Soc. ir sav. butų remontas, valymas, dezinfekcija, geriamo vandens pristatymas</t>
  </si>
  <si>
    <t>Komunalinių mokesčių už butų šildymą ir kitas paslaugas administravimas</t>
  </si>
  <si>
    <t>Komunaliniai mokesčiai už butų šildymą ir kitas paslaugas</t>
  </si>
  <si>
    <t xml:space="preserve">Rajono Savivaldybei nuosavybės teise priklausančių gyvenamųjų patalpų (socialinio būsto) nuomos sutarčių administravimas </t>
  </si>
  <si>
    <t>Pasirašyta paslaugų teikimo sutartis, sutarties administravimas</t>
  </si>
  <si>
    <t>228</t>
  </si>
  <si>
    <t>Tinkamai administruojamų socialinio būsto sutarčių skaičius vnt.</t>
  </si>
  <si>
    <t xml:space="preserve">Mokamos kaupiamosios, administravimo bei eksploatavimo lėšos </t>
  </si>
  <si>
    <t xml:space="preserve">Kaupiamosios administravimo ir eksploatavimo lėšos už rajono Savivaldybės butus </t>
  </si>
  <si>
    <t>Savivaldybės būstui priklausančios kredito dalies administravimas</t>
  </si>
  <si>
    <t xml:space="preserve">Renovuotuose daugiabučiuose namuose esančių Savivaldybės būsto fondo butų sk. </t>
  </si>
  <si>
    <t xml:space="preserve">DIDINTI NEĮGALIŲJŲ IŠ JŲ ŠEIMŲ NARIŲ GEROVĘ </t>
  </si>
  <si>
    <t>Plėsti būsto pritaikymą specialiųjų poreikių turintiems gyventojams</t>
  </si>
  <si>
    <t xml:space="preserve">Būsto pritaikymo neįgaliesiems tvarkos aprašo nuostatų įgyvendinimas (savarankiškai atliktas vonios kambario pritaikymas sudarant savarankiško būsto pritaikymo neįgaliajam darbų organizavimo ir išlaidų apmokėjimo sutartį  su pareiškėju)  Būsto pritaikymo komisijos darbo organizavimas, bendradarbiavimas su pareiškėju ir rangovu, atliekančiu statybos ir ktus darbus, darbų priėmimo organizavimas, ataskaitų parengimas ir savalaikis pateikimas Neįgaliųjų reikalų departamenatui. </t>
  </si>
  <si>
    <t>Valerija Ragėnienė, Socialinės pramos sk.</t>
  </si>
  <si>
    <t>10.1.2.1</t>
  </si>
  <si>
    <t>Pritaikytų būstų asmenims su negalia (suaugę) sk.</t>
  </si>
  <si>
    <t>Šeimų, auginančių vaikus su sunkia negalia, socialinio saugumo stiprinimo pritaikant būstą ir gyvenamąją aplinką, tvarko aprašo nuostatų įgyvendinimas.</t>
  </si>
  <si>
    <t>10.1.2.3</t>
  </si>
  <si>
    <t>10.1.2.2</t>
  </si>
  <si>
    <t>Pritaikytų būstų ir aplinkos vaikams su negalia sk.</t>
  </si>
  <si>
    <t>0</t>
  </si>
  <si>
    <t>Teikti socialinės reabilitacijos paslaugas rajono neįgaliesiems (projektų finansavimas), organizuoti renginius</t>
  </si>
  <si>
    <t>Socialinės reabilitacijos paslaugų teikimo neįgaliesiems tvarkos aprašo nuostatų įgyvendinimas (NVO paraiškų pateikimas, komisijos paraiškų vertinimas, direkt. įsakymo rengimas dėl lėšų paskirstymo NVO, sutarčių sudarymas, sutarčių įgyvendinimo kontrolė</t>
  </si>
  <si>
    <t>Alina Paliūnienė, Socialinės paramos sk.</t>
  </si>
  <si>
    <t>Organizacijų pateiktų projektų sk.</t>
  </si>
  <si>
    <t>Sutarties sudarymas ir kontrolė</t>
  </si>
  <si>
    <t>Socialinės reabilitacijos paslaugų gavėjų sk.</t>
  </si>
  <si>
    <t>Transporto paslaugų teikimas neįgaliesiems</t>
  </si>
  <si>
    <t>Viešųjų pirkimų organizavimas, sutarčių sudarymas, ataskaitų teikimas, administravimas.</t>
  </si>
  <si>
    <t>Valerija Ragėnienė, Soc. paramos sk.</t>
  </si>
  <si>
    <t>Transporto paslaugų gavėjų skaičius</t>
  </si>
  <si>
    <t>VERSLO IR INVESTICIJŲ  PROGRAMA</t>
  </si>
  <si>
    <t xml:space="preserve">PATRAUKLIOS EKONOMINĖS APLINKOS KŪRIMAS IR INVESTICIJŲ SKATINIMAS </t>
  </si>
  <si>
    <t>SKATINTI VERSLUMĄ IR EKONOMINĮ AKTYVUMĄ</t>
  </si>
  <si>
    <t xml:space="preserve">Projekto „Prekybos ir paslaugų pasažo įrengimas D. Bukanto gatvėje Zarasų mieste” įgyvendinimas </t>
  </si>
  <si>
    <t>Rangos darbų sutarties kontrolė, rangos darbų užbaigimo procedūros</t>
  </si>
  <si>
    <t>325,48</t>
  </si>
  <si>
    <t>4.7.4.1</t>
  </si>
  <si>
    <t xml:space="preserve">Pastatyti arba atnaujinti viešieji arba komerciniai pastatai miestų vietovėse, kv.m. </t>
  </si>
  <si>
    <t>GMP teikimas</t>
  </si>
  <si>
    <t>1230</t>
  </si>
  <si>
    <t>Sukurtos arba atnaujintos atviros erdvės miestų vietovėse, kv.m.</t>
  </si>
  <si>
    <t xml:space="preserve">Gerinti ūkininkų informavimą apie ES paramos galimybes vietos produktų gamybai </t>
  </si>
  <si>
    <t>Suvenyrų viešas pirkimas, aprūpinimas organizacine technika oirkimas. Produktų pirkimas</t>
  </si>
  <si>
    <t>0/ 5/ 5</t>
  </si>
  <si>
    <t>1/ 5/ 5</t>
  </si>
  <si>
    <t>4.2.1.6</t>
  </si>
  <si>
    <t>Organizuota rudens gėrybių mugę Dusetose ir Zarasuose, sk.,/ apdovanotų asmenų sk. /apdovanotų bendruomenių sk.</t>
  </si>
  <si>
    <t>1/10/10</t>
  </si>
  <si>
    <t>Veiklos organizavimas</t>
  </si>
  <si>
    <t>6/ 60/ 8</t>
  </si>
  <si>
    <t>4.7.5.1</t>
  </si>
  <si>
    <t>Kaimo plėtros skyriaus organizuotų seminarų sk./ dalyvių sk./ konsultuota bendruomenių, sk.</t>
  </si>
  <si>
    <t>12/120/16</t>
  </si>
  <si>
    <t>Autobuso nuoma</t>
  </si>
  <si>
    <t>2/40</t>
  </si>
  <si>
    <t>Dalyvauta respublikiniuose renginiuose, parodose sk., dalyvių sk.</t>
  </si>
  <si>
    <t>Gerinti verslo paramos ir investicinę aplinką</t>
  </si>
  <si>
    <t>Konkurso organizavimas, sutarties sudarymas ir kontrolė</t>
  </si>
  <si>
    <t>80</t>
  </si>
  <si>
    <t>Konsultuotų asm. sk.</t>
  </si>
  <si>
    <t>250</t>
  </si>
  <si>
    <t>1/10</t>
  </si>
  <si>
    <t>2/20</t>
  </si>
  <si>
    <t>3/30</t>
  </si>
  <si>
    <t>Organizuotų seminarų, informavimui apie ES paramos galimybes SVV plėtrai, (pakviečiant lektorius)  sk., seminaruose dalyvavusių asmenų sk.</t>
  </si>
  <si>
    <t>5/50</t>
  </si>
  <si>
    <t>Bendradarbiavimo tarp skirtingų turizmo paslaugų teikėjų iniciatyvų sk.</t>
  </si>
  <si>
    <t>Organizuoti vieši konsultaciniai mokymai/ seminarai verslo atstovams ir bendruomenėms, sk.</t>
  </si>
  <si>
    <t>Verslo naujienų skilties parengimas ir administravimas www.visitzarasai.lt puslapyje. Informacinių pranešimų sk.</t>
  </si>
  <si>
    <t>48</t>
  </si>
  <si>
    <t>Verslo dienos renginio organizavimas, sk.</t>
  </si>
  <si>
    <t>20/60</t>
  </si>
  <si>
    <t>Zarasų HUB rinkodara, pasiekta auditorija Google ir FB priemonėmis, tūkst. žm./ dirbusių asmenų sk.</t>
  </si>
  <si>
    <t>5/6</t>
  </si>
  <si>
    <t>Bendradarbystės erdvėje dirbančių asmenų su sutartimi sk./ viešinimo priemonių sk.</t>
  </si>
  <si>
    <t>Jaunimo verslumo ugdymo ir investicijų į darbo rinką priemonių įgyvendinimas</t>
  </si>
  <si>
    <t>Konkurso organizavimas, sutarčių administravimas</t>
  </si>
  <si>
    <t>7/15</t>
  </si>
  <si>
    <t>8.4.1.1</t>
  </si>
  <si>
    <t>Darbdavių, gavusių kompensacija,  sk./ įdarbintų asmenų sk.</t>
  </si>
  <si>
    <t>Projekto „Nedarbo mažinimas – verslumo skatinimas derinant verslo modelius ir kūrybiškumą ekologiškame, jauname ir perspektyviame versle“ įgyvendinimas. Nr. ENI-LLB-1-076</t>
  </si>
  <si>
    <t xml:space="preserve">Bendradarbiavimo sutarties </t>
  </si>
  <si>
    <t>24/ 176</t>
  </si>
  <si>
    <t>Projekto veiklose dalyvavusių jaunuolių sk./ ak.val. sk. (surengti tarptautiniai mokymai regione (1 dienos); suorganizuoti tarptautiniai mentorių mokymai – dveji trijų dienų)</t>
  </si>
  <si>
    <t>Biudžeto lėšų naudojimo sutarties kontrolė</t>
  </si>
  <si>
    <t>1/40</t>
  </si>
  <si>
    <t>Surengta konferencijų, sk., sk./ dalyvių sk.</t>
  </si>
  <si>
    <t>Projekto veiklose dalyvavusių mentorių sk./ ak.val. sk.</t>
  </si>
  <si>
    <t xml:space="preserve">Remti smulkų ir vidutinį verslą </t>
  </si>
  <si>
    <t>Konkurso organizavimas/ sutarčių sudarymas ir kontrolė</t>
  </si>
  <si>
    <t>1/0</t>
  </si>
  <si>
    <t>0/12</t>
  </si>
  <si>
    <t>Smulkiojo ir vidutinio verslo subjektų rėmimo programos finansavimas (SVV): paremtų verslumą skatinančių priemonių sk. (vnt)</t>
  </si>
  <si>
    <t>Naujų darbo vietų sk.</t>
  </si>
  <si>
    <t>PLĖTOTI TURIZMO IR REKREACIJOS INFRASTRUKTŪRĄ</t>
  </si>
  <si>
    <t>Projekto "Pirmojo pasaulinio karo paveldo turizmo maršrutas ir lankytojų pritraukimas į pasienio teritoriją /Pirmojo pasaulinio karo maršrutas/ LLI-501" įgyvendinimas</t>
  </si>
  <si>
    <t>6048</t>
  </si>
  <si>
    <t xml:space="preserve">Aplinkos tvarkymo darbai prie 9 objektų, kv.m. </t>
  </si>
  <si>
    <t>149</t>
  </si>
  <si>
    <t xml:space="preserve">Ekspozicijos įrengimas, kv.m. </t>
  </si>
  <si>
    <t>Eksponatų įsigijimas, komp.</t>
  </si>
  <si>
    <t>Projekto „Viešųjų erdvių Zarasų miesto Didžiojoje saloje sutvarkymas” įgyvendinimas</t>
  </si>
  <si>
    <t>Rangos darbų užbaigimo procedūros</t>
  </si>
  <si>
    <t>KLB</t>
  </si>
  <si>
    <t>Projekto „Viešųjų erdvių prie Zarasaičio ežero sutvarkymas ir aktyvaus poilsio infrastruktūros įrengimas” įgyvendinimas</t>
  </si>
  <si>
    <t>Evaldas Ulianskas, Statybos ir urbanistikos sk. (p.vadovas)</t>
  </si>
  <si>
    <t>Sukurtos arba atnaujintos atviros erdvės Zarasų mieste, m2</t>
  </si>
  <si>
    <t>Mokėjimo prašymų rengimas, projekto finansinių dokumentų ir ataskaitų rengimas</t>
  </si>
  <si>
    <t>Turizmo ir rekreacijos objektų techninės dokumentacijos parengimas</t>
  </si>
  <si>
    <t>Techninės specifikacijos parengimas, viešųjų pirkimų organizavimas, sutarties pasirašymas ir kontrolė</t>
  </si>
  <si>
    <t>Parko, šialia Obelisko Vytauto gavėje, Zarasų mieste, sutvarkymo ir pritaikymo visuomenės poreikiams techninis projektas, vnt./ kiti TP pagal poreikį, vnt.</t>
  </si>
  <si>
    <t>Sėlių aikštės Zarasų mieste rekonstrukcijos TP (A laidos) parengimas, vnt./ įrengimas</t>
  </si>
  <si>
    <t>1/x</t>
  </si>
  <si>
    <t>Išplėsti veikiančio kempingo „Zarasai” pajėgumus, teikti paslaugas ir vystyti infrastruktūrą</t>
  </si>
  <si>
    <t>4.7.3.1</t>
  </si>
  <si>
    <t>Vietų skaičius kempingo aikštelėje sk.</t>
  </si>
  <si>
    <t>5 (20)</t>
  </si>
  <si>
    <t>Numerių sk., (vietų sk.)</t>
  </si>
  <si>
    <t>1700</t>
  </si>
  <si>
    <t>Apgyvendintų asmenų sk.</t>
  </si>
  <si>
    <t>3390</t>
  </si>
  <si>
    <t>Suteiktų nakvynių sk.</t>
  </si>
  <si>
    <t>72</t>
  </si>
  <si>
    <t>Vietų užimtumas sezono metu, proc.</t>
  </si>
  <si>
    <t>1(1)</t>
  </si>
  <si>
    <t>Patvirtintų etatų sk., darbuotojų sk.</t>
  </si>
  <si>
    <t>Teikti nakvynės paslaugas svečių namuose</t>
  </si>
  <si>
    <t>32(88)</t>
  </si>
  <si>
    <t>Numerių sk. (vietų sk.)</t>
  </si>
  <si>
    <t>Sanitarinių mazgų sk.</t>
  </si>
  <si>
    <t>Apgyvendinta asmenų, sk.</t>
  </si>
  <si>
    <t>Suteikta nakvynių, sk.</t>
  </si>
  <si>
    <t>71</t>
  </si>
  <si>
    <t>Numerių užimtumas sezono metu, proc.</t>
  </si>
  <si>
    <t>Numerių užimtumas ne sezono metu, proc.</t>
  </si>
  <si>
    <t>22</t>
  </si>
  <si>
    <t>Vietų užimtumas, proc.</t>
  </si>
  <si>
    <t>4(4)</t>
  </si>
  <si>
    <t>Projekto  „Dusetų prieplaukos įrengimas ir pritaikymas rekreacinei žvejybai” įgyvendinimas</t>
  </si>
  <si>
    <t>Evaldas Ulianskas, Statybos ir urbanistikos sk. sk.</t>
  </si>
  <si>
    <t xml:space="preserve">Sutvarkyto sklypo (įrengta pontoninė prieplauka, valčių nuleidimo vieta, automobilių parkavimosi aikštelė) plotas, kv.m. </t>
  </si>
  <si>
    <t>2330</t>
  </si>
  <si>
    <t>VVG teritorijos gyventojų, gaunančių naudą dėl pagerintos infrastruktūros, skaičius (vnt.)</t>
  </si>
  <si>
    <t>Projekto  „Šventosios upės pakrantės Antalieptės miestelyje sutvarkymas ir pritaikymas rekreacinei žvejybai” įgyvendinimas</t>
  </si>
  <si>
    <t>Statybų užbaigimo procedūros</t>
  </si>
  <si>
    <t>Atlikti kabamojo liepto kapitalinio remonto ir teritorijos sutvarkymo (įrengta valčių nuleidimo vieta, sutvarkyta pakrantė, įrengtas žvejų takas) darbai, objektų sk.</t>
  </si>
  <si>
    <t xml:space="preserve">2021m. </t>
  </si>
  <si>
    <t>Projekto  „Alksno ežero pakrantės infrastruktūros įrengimas ir pritaikymas rekreacinei žvejybai” įgyvendinimas</t>
  </si>
  <si>
    <t xml:space="preserve">Atlikti teritorijos sutvarkymo (įrengta automobilių parkavimosi aikštelė, žvejų takas, valčių nuleidimo aikštelė, pontoninė prieplauka bei pavėsinė) darbai, objektų sk. </t>
  </si>
  <si>
    <t>Projektinių pasiūlymų ir techninio projekto parengimas</t>
  </si>
  <si>
    <t>Projekto „Vajasiškio visuomeninės paskirties pastato sutvarkymas pritaikant bendruomenės poreikiams, socialinei ir kultūrinei veiklai“ įgyvendinimas</t>
  </si>
  <si>
    <t>311/1</t>
  </si>
  <si>
    <t>Gyventojų, kurie naudojasi geresnėmis paslaugomis/ infrastruktūra, sk.</t>
  </si>
  <si>
    <t>MP teikimas pagal poreikį, proc.</t>
  </si>
  <si>
    <t>Aerodromo veiklos vystymas</t>
  </si>
  <si>
    <t>Aerodromo tinkamumo naudojimo pažymėjimo gavimas</t>
  </si>
  <si>
    <t>Aerodromo tinkamumo naudojimo pažymėjimo gavimo ir kasmetinės priežiūros išlaidos</t>
  </si>
  <si>
    <t xml:space="preserve">Statinių Ežero g. 5, Dusetose rekonstrukcija </t>
  </si>
  <si>
    <t>Tribūnos plotas kv.m.</t>
  </si>
  <si>
    <t>WC su dušu  Ežero g. Dusetose įrengimas, vnt.</t>
  </si>
  <si>
    <t>Vandens transporto priemonių nuleidimo vietų įrengimas</t>
  </si>
  <si>
    <t>mokėjimo prašymų rengimas, projekto finansinių dokumentų ir ataskaitų rengimas</t>
  </si>
  <si>
    <t>4.5.2.1</t>
  </si>
  <si>
    <t>Įrengtos valčių nuleidimo vietos prie Čičirio ir Avilio ežerų, vnt.</t>
  </si>
  <si>
    <t>Techninės dokumentacijos parengimas, rangos darbų pirkimas, įgyvendinimas</t>
  </si>
  <si>
    <t>Supaprastinto projekto parengimas, vnt.</t>
  </si>
  <si>
    <t>Zarasų miesto skvero, esančio Vytauto g. 1B Zarasuose, sutvarkymas</t>
  </si>
  <si>
    <t>Sutvarkytos teritorijos plotas, ha</t>
  </si>
  <si>
    <t>Skvero Vytauto g. 1 B, Zarasų mieste statybos supaprastinto projekto parengimo viešas pirkimas, sutarties kontrolė</t>
  </si>
  <si>
    <t>Skvero Vytauto g. 1 B, Zarasų mieste statybos supaprastinto projekto parengimas, vnt./ topografinio plano parengimas, vnt.</t>
  </si>
  <si>
    <t>Turistinių objektų dekoratyvinis apšvietimas</t>
  </si>
  <si>
    <t>2022 m. apžvalgos rato dekoratyvinio apšvietimo įrengimas, vnt., 2023-2024 m. kultūros paveldo objektų apšvietimas</t>
  </si>
  <si>
    <t>17</t>
  </si>
  <si>
    <t>Kurortinio statuso gavimo dokumentacijos rengimas</t>
  </si>
  <si>
    <t>Viešųjų pirkimų organizavimas, sutrties administravimas</t>
  </si>
  <si>
    <t>Dokumentų rengimas, vnt.</t>
  </si>
  <si>
    <t>Laipynių parko veiklos organizavimas</t>
  </si>
  <si>
    <t>Veiklos kontrolė</t>
  </si>
  <si>
    <t>Dalyvių sk.</t>
  </si>
  <si>
    <t>VYSTYTI TURIZMO PASLAUGŲ RINKODARĄ IR INFORMACINĘ SKLAIDĄ</t>
  </si>
  <si>
    <t>Atvykstamojo ir vietinio turizmo skatinimas:</t>
  </si>
  <si>
    <t>Informacinių leidinių, skirtų parodoms, proc. nuo visų leidinių</t>
  </si>
  <si>
    <t xml:space="preserve">Dalyvauti tarptautinėse ir respublikinėse turizmo parodose </t>
  </si>
  <si>
    <t>Dalyvauta tarptautinėse /respublikinėse turizmo parodose, vnt.</t>
  </si>
  <si>
    <t>Vykdyti turistinių išteklių bei maršrutų rinkodarą, viešinimą</t>
  </si>
  <si>
    <t>Turistų skaičiaus augimo dalis, proc.</t>
  </si>
  <si>
    <t>Interneto lankytojų sk. augimas, proc.</t>
  </si>
  <si>
    <t>Žurnalistų ir blogerių turas Zarasuose (turas, straipsniai, video medžiagos platinimas)</t>
  </si>
  <si>
    <t>Rinkodara Lietuvoje ir užsienyje (rinkodaros kompanijos, straipsniai, internetinė reklama), priemonių sk.</t>
  </si>
  <si>
    <t>Sukurta ir nuolat atnaujinama Zarasų rajono turizmo statistikos duomenų bazė puslapyje www.visitzarasai.lt, kartai/m</t>
  </si>
  <si>
    <t>4/8000</t>
  </si>
  <si>
    <t>Išleista reprezentacinių leidinių, žemėlapių, lankstinukų, schemų. Tiražų sk./ bendras egz. sk.</t>
  </si>
  <si>
    <t>Naujos svetainės sukūrimas, vnt.</t>
  </si>
  <si>
    <t>Suorganizuota gidų mokyklėlių skirtingoms amžiaus grupėms, kartai</t>
  </si>
  <si>
    <t>Turizmo forumo renginys, vnt.</t>
  </si>
  <si>
    <t>2/2</t>
  </si>
  <si>
    <t>Sukurta turistinių maršrutų, įveiklinančių ir įprasminančių žydų kultūros paveldą ir kt./ Organizuota naujų turistinių maršrutų pristatymų visuomenei, vnt.</t>
  </si>
  <si>
    <t>Naujų regioninių maršrutų sukūrimas ir viešinimas. Maršrutų sk./ viešinimo priemonių sk.</t>
  </si>
  <si>
    <t>Turizmui  skirtų renginių teminis kalendorius - baneris (kas ketv.)</t>
  </si>
  <si>
    <t>Nemokamos informacijos teikimas turistams ir turistines paslaugas teikiantiems subjektams</t>
  </si>
  <si>
    <t>3440</t>
  </si>
  <si>
    <t>Aptarnauta turistų (suteikta informacija),sk.</t>
  </si>
  <si>
    <t>Išleista informacinių leidinių, žemėlapių, tūkst. egz.</t>
  </si>
  <si>
    <t>Turizmo dienai paminėti surengta nemokamų ekskursijų po miestą ir /ar rajoną, vnt.</t>
  </si>
  <si>
    <t>3-4</t>
  </si>
  <si>
    <t>ZRSA įgyvendinamiems projektams, turizmo ir verslo srityje, informacijos rengimas ir teikimas. Projektų sk.</t>
  </si>
  <si>
    <t>Dalyvavimas kurortų, kempingų asociacijos, Tarptautinių organizacijų (IRE), Utenos regiono plėtros tarybos veikloje</t>
  </si>
  <si>
    <t>Skatinti tarptautinių ir nacionalinių projektų vykdymą</t>
  </si>
  <si>
    <t>Konkurso organizavimas, sutarčių sudarymas ir kontrolė</t>
  </si>
  <si>
    <t>Dalyvaujama tarptautiniuose projektuose, sk.</t>
  </si>
  <si>
    <t xml:space="preserve">Projekto „Taktiliniai maketai turistui po atviru dangumi“ įgyvendinimas </t>
  </si>
  <si>
    <t>Projekto įgyvendinimo priežiūra</t>
  </si>
  <si>
    <t xml:space="preserve">Taktilinių objektų žemėlapis, vnt. </t>
  </si>
  <si>
    <t>Taktiliniai maketai, vnt.</t>
  </si>
  <si>
    <t>Projekto  „Turizmo informacinės infrastruktūros plėtra Utenos, Ignalinos, Zarasų rajonų ir Visagino savivaldybėse įgyvendinimas“</t>
  </si>
  <si>
    <t>Tekstų vertimo paslaugos prkimas, projekto veiklų koordinavimas</t>
  </si>
  <si>
    <t>Stendų sk.</t>
  </si>
  <si>
    <t>Informacinių stendų atnaujinimas</t>
  </si>
  <si>
    <t>Atnaujintų stendų sk.</t>
  </si>
  <si>
    <t>Informacinių stendų (rodyklių, ženklų, stendų ir pan.), įrengtų bent 2 kalbomis, dalis (proc. nuo visų informacinių rodyklių)</t>
  </si>
  <si>
    <t>SKATINTI NVO IR BENDRUOMENINIŲ ORGANIZACIJŲ SOCIALINĮ VERSLUMĄ</t>
  </si>
  <si>
    <t>Zarasų miesto vietos plėtros strategijos 2016-2022 m. projektų bendras finansavimas, iš jų:</t>
  </si>
  <si>
    <t>Biudžeto lėšų naudojimo sutarties sudarymas ir kontrolė</t>
  </si>
  <si>
    <t xml:space="preserve">„Socialinės ir kitos viešosios paslaugos – ŠTAI ČIA“ ir „Socialinės ir kitos viešosios paslaugos – ŠTAI ČIA (2 dalis)“  </t>
  </si>
  <si>
    <t>VšĮ „Sprendimų centras". Veiklų dalyvių sk./ bendra projekto vertė Eur/ suteikta konsultacijų</t>
  </si>
  <si>
    <t>„Smulkaus verslo kūrimas Zarasų mieste“</t>
  </si>
  <si>
    <t xml:space="preserve">5/ 73769 </t>
  </si>
  <si>
    <t>Viešoji įstaiga „Nacionalinis socialinės integracijos institutas“. Veiklų dalyvių sk. / bendra projekto vertė Eur.</t>
  </si>
  <si>
    <t>„Smulkaus verslo kūrimas Zarasų mieste (2 dalis)“</t>
  </si>
  <si>
    <t>5/ 71232</t>
  </si>
  <si>
    <t>Viešoji įstaiga „Nacionalinis socialinės integracijos institutas“. Veiklų dalyvių sk./ bendra projekto vertė Eur</t>
  </si>
  <si>
    <t>„Smulkaus verslo konsultavimas Zarasuose“</t>
  </si>
  <si>
    <t>10/ 14268</t>
  </si>
  <si>
    <t>Viešoji įstaiga „Neformalaus ugdymo namai“. Veiklų dalyvių sk./ bendra projekto vertė Eur.</t>
  </si>
  <si>
    <t>„Bendruomeninių socialinių paslaugų sistema Zarasuose“</t>
  </si>
  <si>
    <t>70/ 23027,60</t>
  </si>
  <si>
    <t>„Reikalingi žmonės“</t>
  </si>
  <si>
    <t>80/ 19757,32</t>
  </si>
  <si>
    <t>VšĮ „Sprendimų centras“. Veiklų dalyvių sk./ bendra projekto vertė Eur.</t>
  </si>
  <si>
    <t>„Zarasų miesto plėtros strategijos įgyvendinimo administravimas“</t>
  </si>
  <si>
    <t>40/ 75000</t>
  </si>
  <si>
    <t>Zarasų miesto vietos veiklos grupė. Mokymuose dalyvavę vietos plėtros projektų rengėjų ir vykdytojų sk./ bendra projektų vertė Eur.</t>
  </si>
  <si>
    <t>„Atrask paguodą“</t>
  </si>
  <si>
    <t>30/ 29221</t>
  </si>
  <si>
    <t>Zarasų rajono Sėlių kultūros bendrija „Sėla". Veiklų dalyvių sk./ bendra projektų vertė Eur.</t>
  </si>
  <si>
    <t>„Draugiška bendruomenė“</t>
  </si>
  <si>
    <t>40/ 15000</t>
  </si>
  <si>
    <t xml:space="preserve">VšĮ „Sprendimų centras". Veiklų dalyvių sk./ bendra projekto vertė Eur/ savanoriškas darbas val. </t>
  </si>
  <si>
    <t>„Zarasų interneto prekybos tinklas“</t>
  </si>
  <si>
    <t xml:space="preserve"> 25/ 38000</t>
  </si>
  <si>
    <t>VšĮ „Sprendimų centras". Veiklų dalyvių sk./ bendra projekto vertė Eur</t>
  </si>
  <si>
    <t>„Socifakcija“</t>
  </si>
  <si>
    <t>30/ 49608</t>
  </si>
  <si>
    <t>VšĮ „Inovatorių slėnis". Veiklų dalyvių sk./ bendra projekto vertė Eur</t>
  </si>
  <si>
    <t>NVO projektų bendras finansavimas</t>
  </si>
  <si>
    <t>Aprašo patikslinimas, konkurso organizavimas, sutarčių sudarymas ir kontrolė</t>
  </si>
  <si>
    <t xml:space="preserve">Bendrai finansuotų projektų sk., vnt. </t>
  </si>
  <si>
    <t xml:space="preserve">VIEŠOJO IR VIDAUS ADMINISTRAVIMO PROGRAMA </t>
  </si>
  <si>
    <t>STIPRINTI VIETOS SAVIVALDĄ</t>
  </si>
  <si>
    <t>DIDINTI TEIKIAMŲ VIEŠŲJŲ PASLAUGŲ EFEKTYVUMĄ</t>
  </si>
  <si>
    <t>Rajono Savivaldybės administracijos darbo organizavimas</t>
  </si>
  <si>
    <t>Darbo užmokesčio administravimas</t>
  </si>
  <si>
    <t>151</t>
  </si>
  <si>
    <t>Jolita Zovienė, Apskaitos ir materialinio aprūpinimo sk.</t>
  </si>
  <si>
    <t>1.1.1.9</t>
  </si>
  <si>
    <t>Pareigybių sk.</t>
  </si>
  <si>
    <t xml:space="preserve">Darbdavių socialinė parama pinigais (nedarbingumo 2 d. d., mirties, ligos ir sunkios materialinės padėties) </t>
  </si>
  <si>
    <t>Jolita Zovienė, Apskaitos sk.</t>
  </si>
  <si>
    <t>Rajono Savivaldybės administracijos veiklos užtikrinimas (ūkinio bei materialinio aptarnavimas)</t>
  </si>
  <si>
    <t>Viešųjų pirkimų organizavimas, sutarčių sudarymas ir kontrolė</t>
  </si>
  <si>
    <t>Pagal vidaus tvarkos taisykles</t>
  </si>
  <si>
    <t>Laura Kviklienė, Teisės ir civilinės metrikacijos sk.</t>
  </si>
  <si>
    <t>Paskatinimai, apdovanojimai, parama bei veiklos ir rezultatų gerinimas</t>
  </si>
  <si>
    <t>Veiklų koordinavimas ir kontrolė</t>
  </si>
  <si>
    <t>2/ 2</t>
  </si>
  <si>
    <t>3/ 3</t>
  </si>
  <si>
    <t>3/3</t>
  </si>
  <si>
    <t>2/3</t>
  </si>
  <si>
    <t>Andrejus Jančevskis, Teisės ir civilinės metrikacijos sk.</t>
  </si>
  <si>
    <t>Alkoholio kontrolės priemonių sk./ tabako, tabako gaminių ir su jais susijusių gaminių kontrolės priemonių sk.</t>
  </si>
  <si>
    <t>10/12</t>
  </si>
  <si>
    <t>Atrankos ir konsultavimo paslaugos, sk.</t>
  </si>
  <si>
    <t>Žemės nuomos mokesčio administravimas, sutarčių sudarymas ir kontrolė</t>
  </si>
  <si>
    <t>Žemės nuomos mokesčio administravimas: vokų, popieriaus pirkimas  deklaracijų ir priminimų siuntimui.</t>
  </si>
  <si>
    <t xml:space="preserve">1500 </t>
  </si>
  <si>
    <t>Veiklų organizavimas</t>
  </si>
  <si>
    <t>15/ 30</t>
  </si>
  <si>
    <t>15/ 40</t>
  </si>
  <si>
    <t>Viešosios tvarkos užtikrinimo priemonių sk./pažeidimų protokolų sk.</t>
  </si>
  <si>
    <t>60/150</t>
  </si>
  <si>
    <t>Rajono Savivaldybės tarybos finansinio, ūkinio bei materialinio aptarnavimo užtikrinimas</t>
  </si>
  <si>
    <t>Tarybos narių išmokų administravimo kontrolė</t>
  </si>
  <si>
    <t>Tarybos posėdžių per metus sk.</t>
  </si>
  <si>
    <t>Tarybos narių DU ir reprezentacinių išlaidų kontrolė</t>
  </si>
  <si>
    <t>Tarybos narių sk.</t>
  </si>
  <si>
    <t>Rajono Savivaldybės tarybos ir mero sekretoriato finansinio, ūkinio bei materialinio aptarnavimo užtikrinimas</t>
  </si>
  <si>
    <t>Išlaidų kontrolė</t>
  </si>
  <si>
    <t>Mero ir mero sekretoriato etatų sk.</t>
  </si>
  <si>
    <t>Mero reprezentacinių priemonių vykdymas (Mero fondo naudojimas)</t>
  </si>
  <si>
    <t>Išlaidų kontrolė, ataskaitos pateikimas</t>
  </si>
  <si>
    <t>Mero fondo ataskaitų sk.</t>
  </si>
  <si>
    <t>Darbuotojų kvalifikacijos kėlimas</t>
  </si>
  <si>
    <t>Tabelių žymėjimas, mokymų poreikio nustatymas, priemonės koordinavimas</t>
  </si>
  <si>
    <t xml:space="preserve">Kėlusių kvalifikaciją darbuotojų skaičius  </t>
  </si>
  <si>
    <t>46</t>
  </si>
  <si>
    <t xml:space="preserve">Savivaldybei nuosavybės teise priklausančio ir patikėjimo teise valdomo turto valdymas, naudojimas, disponavimas, turto įsigijimas bei remontas
</t>
  </si>
  <si>
    <t>Nekilnojamojo turto matavimai  ir teisinė registracija, pagal poreikį, proc.</t>
  </si>
  <si>
    <t>Viešas pirkimas, sutarties administravimas ir kontrolė</t>
  </si>
  <si>
    <t>Rajono Savivaldybės nenaudojamų (neeksploatuojamų) statinių nugriovimas ir jų inžinerinių tinklų techninės būklės palaikymas. Nugriautų objektų sk.</t>
  </si>
  <si>
    <t>Informacijos teikimas</t>
  </si>
  <si>
    <t>Svarbios informacijos pateikimo užtikrinimas pagal poreikį proc.</t>
  </si>
  <si>
    <t>Viešo pirkimo organizavimas, sutarties kontrolė</t>
  </si>
  <si>
    <t>SP</t>
  </si>
  <si>
    <t>1.1.1.3</t>
  </si>
  <si>
    <t>Zarasų rajono savivaldybės administracijos koridorių dangos keitimas, vnt.</t>
  </si>
  <si>
    <t>Einamieji patalpų remontai, pagal poreikį/ kondicionavimo sistemos įrengimas</t>
  </si>
  <si>
    <t>Dalyvavimas Lietuvos savivaldybių bei Lietuvos savivaldybių seniūnų asociacijų veiklose</t>
  </si>
  <si>
    <t>Dalyvauta Lietuvos sav. asociacijos narių atstovų suvažiavimuose, apskričių (regionų) merų pasitarimuose sk., vnt.</t>
  </si>
  <si>
    <t>2.6.1.4</t>
  </si>
  <si>
    <t>Patirtų nuostolių dėl visuomenei teikiamų būtinų keleivių vežimo vietiniais maršrutais paslaugų kompensavimas UAB „Zarasų autobusai”</t>
  </si>
  <si>
    <t>UAB „Zarasų autobusai" pateiktų nuostolius pagrindžiančių dokumentų analizė, sutarčių kontrolė</t>
  </si>
  <si>
    <t>336,5</t>
  </si>
  <si>
    <t>Marina Gražina Beinarienė, Turto valdymo ir viešųjų pirkimų sk.</t>
  </si>
  <si>
    <t>4.5.1.1</t>
  </si>
  <si>
    <t>Autobusų rida nuostolingais vietinio (priemiestinio) reguliaraus susisiekimo kelių transporto maršrutais, tūkst. km.</t>
  </si>
  <si>
    <t>2.6.2.4</t>
  </si>
  <si>
    <t xml:space="preserve">Priemonių, mažinančių administracinę naštą juridiniams ir fiziniams asmenims, taikymas </t>
  </si>
  <si>
    <t xml:space="preserve">Pakeista norminių teisės aktų mažinančių administracinę naštą </t>
  </si>
  <si>
    <t>Audronė Sažinienė,  Dokumentų valdymo sk</t>
  </si>
  <si>
    <t>Administracinę naštą mažinančių pakeistų norminių teisės aktų sk.</t>
  </si>
  <si>
    <t>Įvertinta norminių teisės aktų projektų</t>
  </si>
  <si>
    <t>Įvertintų norminių teisės aktų projektų sk.</t>
  </si>
  <si>
    <t xml:space="preserve">Atnaujintų informacinių pranešimų rajono Savivaldybės interneto svetainėje </t>
  </si>
  <si>
    <t>Atnaujintų informacinių pranešimų rajono Savivaldybės interneto svetainėje sk.</t>
  </si>
  <si>
    <t>Informacijos pateikimas Centralizuotam vidaus audito</t>
  </si>
  <si>
    <t>Informacijos pateikimų Centralizuotam vidaus audito skyriui apie priemonių vykdymą sk.</t>
  </si>
  <si>
    <t>Lygių galimybių politikos įgyvendinimas</t>
  </si>
  <si>
    <t>Informacinių straipsnių parengimas ir viešinimas</t>
  </si>
  <si>
    <t>Birutė Kajutytė,  Dokumentų valdymo sk</t>
  </si>
  <si>
    <t>Visuomenės informavimo (apie moterų ir vyrų lygias galimybes) priemonių sk.</t>
  </si>
  <si>
    <t>Bendruomeninės veiklos stiprinimas</t>
  </si>
  <si>
    <t>Biudžeto lėšų naudojimo sutarčių sudarymas ir kontrolė</t>
  </si>
  <si>
    <t>Sudaryta biudžeto lėšų naudojimo sutarčių sk.</t>
  </si>
  <si>
    <t xml:space="preserve">Vertinti rajono Savivaldybei nuosavybės teise priklausantį turtą ir keisti paskirtį </t>
  </si>
  <si>
    <t>Dokumentų rengimas, aukcionų organizavimas</t>
  </si>
  <si>
    <t>Parengti dokumentai nekilnojamojo turto pardavimui viešame aukcione sk.ir parengtų pardavimui savivaldybės būstų sk.</t>
  </si>
  <si>
    <t>Vešųjų pirkimų organizavimas, sutarčių administravimas</t>
  </si>
  <si>
    <t>Energetinio naudingumo sertifikatai parduodamam turtui, vnt.</t>
  </si>
  <si>
    <t>Dokumentų rengimas</t>
  </si>
  <si>
    <t>Pakeista paskirtis nekilnojamojo turto objektams, vnt.</t>
  </si>
  <si>
    <t>UAB "Zaasų būsto" nuostolių dengimas</t>
  </si>
  <si>
    <t>Tarybos sprendimo rengimas</t>
  </si>
  <si>
    <t>Nuostoliams padengti, kad būtų atkurtas bendrovės  nuosavas kapitalas, kad jis nebūtų mažesnis kaip 1/2 bendrovės įstatuose nurodyto įstatinio kapitalo dydžio</t>
  </si>
  <si>
    <t>Užtikrinti efektyvų valstybinių  (valstybės perduotos savivaldybėms) funkcijų vykdymą</t>
  </si>
  <si>
    <t>Gyventojų registro tvarkymas, duomenų teikimas Valstybės suteiktos pagalbos registrui ir  archyvinių dokumentų tvarkymas</t>
  </si>
  <si>
    <t>Archyvinių dokumentų tvarkymas; gyventojų registro tvarkymas; duomenų teikimas Valstybės suteiktos pagalbos registrui</t>
  </si>
  <si>
    <t>Elvyra Glaskienė, Dokumentų valdymo sk.; Valerij Bičiuchin Zubov, Dokumentų valdymo sk.; Jolanta Saladžienė, Finansų sk.</t>
  </si>
  <si>
    <t>1.3.3.2</t>
  </si>
  <si>
    <t>Archyvinių civilinės būklės aktų įrašų, gautų iš civilinės metrikacijos įstaigų, duomenų tvarkymas, pagal poreikį</t>
  </si>
  <si>
    <t>4.9.1.1</t>
  </si>
  <si>
    <t>Civilinės būklės aktų registravimas</t>
  </si>
  <si>
    <t xml:space="preserve">Civilinės būklės aktų įrašų sudarymo, keitimas, papildymas </t>
  </si>
  <si>
    <t>Audronė Atajevienė, Teisės ir civilinės metrikacijos sk.</t>
  </si>
  <si>
    <t>1.6.1.2</t>
  </si>
  <si>
    <t>Civilinės būklės aktų įrašų sudarymo, keitimas, papildymas  per metus sk.</t>
  </si>
  <si>
    <t>600</t>
  </si>
  <si>
    <t>Civilinės saugos funkcijos įgyvendinimas – Gerinti savivaldybių pasirengimą reaguoti į ekstremalias situacijas</t>
  </si>
  <si>
    <t>2.2.1.1</t>
  </si>
  <si>
    <t>Savivaldybės pasirengimo reaguoti į ekstremalias situacijas lygis pagal Priešgaisrinės apsaugos ir gelbėjimo departamento prie Vidaus reikalų ministerijos direktoriaus 2017 m. gegužės 24 d. įsakymu Nr. 1-135 „Dėl Valstybės ir savivaldybių institucijų ir įstaigų, ūkio subjektų ir kitų įstaigų pasirengimo reaguoti į ekstremaliąsias situacijas vertinimo tvarkos aprašo patvirtinimo“ patvirtintą vertinimo metodiką</t>
  </si>
  <si>
    <t>Valstybinės kalbos vartojimo ir taisyklingumo kontrolė</t>
  </si>
  <si>
    <t>Patikrinta įstaigų / patikrinta internetinių svetainių</t>
  </si>
  <si>
    <t>Birutė Kajutytė, Dokumentų valdymo sk.</t>
  </si>
  <si>
    <t>Renginių sk.</t>
  </si>
  <si>
    <t>Mobilizacijos funkcijos įgyvendinimas</t>
  </si>
  <si>
    <t>2.1.1.4</t>
  </si>
  <si>
    <t>Atnaujintų ir (ar) parengtų bei patvirtintų dokumentų, reglamentuojančių mobilizacijos organizavimą Savivaldybės teritorijoje, skaičius</t>
  </si>
  <si>
    <t>Renginio organizavimas</t>
  </si>
  <si>
    <t>Organizuotų mobilizacinio ir priimančiosios šalies paramos mokymų renginių skaičius</t>
  </si>
  <si>
    <t>Vaikų ir jaunimo teisių apsauga</t>
  </si>
  <si>
    <t>Pirminės teisinės pagalbos teikimas</t>
  </si>
  <si>
    <t>Konsultacijų teikimas, pagalba surašant prašymus antrinei teisinei pagalbai, pajamų ir turto deklaracijų pildymo pagalba, skundų ir kreipimosi surašymo pagalba</t>
  </si>
  <si>
    <t>75</t>
  </si>
  <si>
    <t>Savivaldybės pirminės valstybės garantuojamos teisinės pagalbos specialistų netiksliai (netinkamai), unikalūs asmenys
užpildytų prašymų suteikti antrinę valstybės garantuojamą teisinę pagalbą skaičius nuo visų savivaldybės parengtų prašymų suteikti antrinę valstybės garantuojamą teisinę pagalbą skaičiaus, proc.</t>
  </si>
  <si>
    <t>310</t>
  </si>
  <si>
    <t>Kitos bendros valstybės paslaugos (gyv. vietos deklaravimas ir registro tvarkymas)</t>
  </si>
  <si>
    <t>Gyv. vietos deklaravimas ir registro tvarkymas</t>
  </si>
  <si>
    <t>Žemės ūkio funkcijų administravimas</t>
  </si>
  <si>
    <t>Žemės ūkio funkcijų vykdymas</t>
  </si>
  <si>
    <t>14,55</t>
  </si>
  <si>
    <t>4.2.1.4</t>
  </si>
  <si>
    <t>Vidutinis ūkių dydis, ha</t>
  </si>
  <si>
    <t>Registruota naujų ūkininkų</t>
  </si>
  <si>
    <t>Registruota naujų ūkininkų sk.</t>
  </si>
  <si>
    <t>Tarpinstitucinis bendradarbiavimas</t>
  </si>
  <si>
    <t>Vaiko gerovės komisijos posėdžiai</t>
  </si>
  <si>
    <t>Nijolė Bikulčienė, tarpinstitucinio bendradarbiavimo koordinatorė</t>
  </si>
  <si>
    <t xml:space="preserve">Vaiko gerovės komisijos posėdžių sk. </t>
  </si>
  <si>
    <t>Tarpinstituciniai pasitarimai</t>
  </si>
  <si>
    <t>Tarpinstituciniai pasitarimai, sk.</t>
  </si>
  <si>
    <t>Geodezijos ir kartografijos duomenų tvarkymas</t>
  </si>
  <si>
    <t xml:space="preserve">SEDR tvarkymo paslaugų pirkimas, sutarties kontrolė </t>
  </si>
  <si>
    <t>Živilė Mikniuvienė, Statybos ir urbanistikos sk.</t>
  </si>
  <si>
    <t>4.2.1.2</t>
  </si>
  <si>
    <t>Topografinių planų  pagal poreikį, proc.</t>
  </si>
  <si>
    <t>Gauta ŽŪM teigiama išvada dėl išlaidų tinkamumo</t>
  </si>
  <si>
    <t>PRISIIMTŲ IR ĮGYTŲ FINANSINIŲ ĮSIPAREIGOJIMŲ VALDYMAS</t>
  </si>
  <si>
    <t>Zarasų rajono savivaldybės administracijos direktoriaus rezervas</t>
  </si>
  <si>
    <t>Sprendimų rengimas</t>
  </si>
  <si>
    <t>1.6.1.4</t>
  </si>
  <si>
    <t>Sprendimų skirti lėšas iš administracijos direktoriaus rezervo sk.</t>
  </si>
  <si>
    <t>Paimtų ilgalaikių paskolų grąžinimas ir palūkanų mokėjimas/ paskolų likučiai</t>
  </si>
  <si>
    <t>Paskolų sutarčių administravimas</t>
  </si>
  <si>
    <t>Edita Gusevienė, Finansų sk.</t>
  </si>
  <si>
    <t>SL</t>
  </si>
  <si>
    <t>1.3.2.1</t>
  </si>
  <si>
    <t>Grąžintos paskolos  proc.</t>
  </si>
  <si>
    <t>1.7.1.1</t>
  </si>
  <si>
    <t>Sumokėtos palūkanos ir banko mokesčiai proc.</t>
  </si>
  <si>
    <t>Žalos atlyginimas teismo sprendimu</t>
  </si>
  <si>
    <t>Teismų sprendimų ykdymo kontrolė</t>
  </si>
  <si>
    <t>Pagal teismo sprendimus</t>
  </si>
  <si>
    <t>Humanitarinės pagalbos teikimas Chmelnicko srities Kamjanenc-Podolskio rajono Čemerovecko bendruomenės tarybai</t>
  </si>
  <si>
    <t>Humanitarinės pagalbos tikslams skirtų automobilių sk.</t>
  </si>
  <si>
    <t xml:space="preserve">STIPRINTI TEIGIAMĄ RAJONO ĮVAIZDĮ </t>
  </si>
  <si>
    <t>Skleisti informaciją apie savivaldybę vietinėje, regioninėje, respublikinėje spaudoje, televizijoje, soc. tinkluose</t>
  </si>
  <si>
    <t>Informacijos sklaidos paslaugų sutarties sudarymas ir kontrolė</t>
  </si>
  <si>
    <t>Audrone Sažinienė, Bendrųjų reikalų sk.</t>
  </si>
  <si>
    <t>Informacijos sklaidos spaudoje priemonės, pagal poreikį, proc.</t>
  </si>
  <si>
    <t>Skatinti tarptautinį bendradarbiavimą</t>
  </si>
  <si>
    <t>Dalyvauta tarptautinių organizacijų veikloje, tarptautiniuose ir miestų partnerių organizuojamuose renginiuose (vnt. per metus)</t>
  </si>
  <si>
    <t>SKATINTI MODERNIŲ TECHNOLOGIJŲ NAUDOJIMĄ VIEŠŲJŲ PASLAUGŲ ADMINISTRAVIMO SRITYJE</t>
  </si>
  <si>
    <t>Kompiuterinės, programinės įrangos, organizacinės technikos bei licencijų įsigijimas, eksploatavimas</t>
  </si>
  <si>
    <t>Viešųjų pirkimų vykdymas, sutarčių kontrolė</t>
  </si>
  <si>
    <t>20/0/30</t>
  </si>
  <si>
    <t>20/1/ 47</t>
  </si>
  <si>
    <t>Valerij Bičiuchin Zubov, Dokumentų valdymo sk.</t>
  </si>
  <si>
    <t>Įsigyta kompiuterių su programine įranga sk./ serverių sk./ licencijų sk.</t>
  </si>
  <si>
    <t>60/1/107</t>
  </si>
  <si>
    <t>3/25</t>
  </si>
  <si>
    <t>3/27</t>
  </si>
  <si>
    <t>Naujos video kameros, sk./ palaikomas kamerų veikimas, sk</t>
  </si>
  <si>
    <t>6/ 52</t>
  </si>
  <si>
    <t>24</t>
  </si>
  <si>
    <t>Įstaigų, kuriose įdiegta viešųjų pirkimų sistema, sk.</t>
  </si>
  <si>
    <t>9/4</t>
  </si>
  <si>
    <t>Nemokamo WiFi4EU taškų (lauke/ patalpose) sk.</t>
  </si>
  <si>
    <t>_____________</t>
  </si>
  <si>
    <t>ZARASŲ RAJONO SAVIVALDYBĖS ADMINISTRACIJOS 2022-ŲJŲ METŲ VEIKLOS PLANAS</t>
  </si>
  <si>
    <t xml:space="preserve">PATVIRTINTA                                   Zarasų rajono savivaldybės administracijos direktoriaus            2022 m.                              d.              įsakymu Nr.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</si>
</sst>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_L_t"/>
    <numFmt numFmtId="166" formatCode="#,##0.00\ _L_t"/>
    <numFmt numFmtId="167" formatCode="#,##0.0"/>
    <numFmt numFmtId="168" formatCode="#,##0\ _L_t"/>
    <numFmt numFmtId="169" formatCode="#,##0.000"/>
  </numFmts>
  <fonts count="20">
    <font>
      <sz val="10"/>
      <name val="Arial"/>
      <charset val="186"/>
    </font>
    <font>
      <sz val="11"/>
      <color theme="1"/>
      <name val="Calibri"/>
      <family val="2"/>
      <charset val="186"/>
      <scheme val="minor"/>
    </font>
    <font>
      <sz val="10"/>
      <name val="Arial"/>
      <family val="2"/>
      <charset val="186"/>
    </font>
    <font>
      <sz val="8"/>
      <name val="Arial"/>
      <family val="2"/>
      <charset val="186"/>
    </font>
    <font>
      <sz val="10"/>
      <name val="Arial"/>
      <family val="2"/>
      <charset val="186"/>
    </font>
    <font>
      <sz val="10"/>
      <name val="Times New Roman"/>
      <family val="1"/>
      <charset val="186"/>
    </font>
    <font>
      <sz val="10"/>
      <name val="TimesLT"/>
      <charset val="186"/>
    </font>
    <font>
      <b/>
      <sz val="10"/>
      <name val="Times New Roman"/>
      <family val="1"/>
      <charset val="186"/>
    </font>
    <font>
      <b/>
      <sz val="10"/>
      <color rgb="FFFF0000"/>
      <name val="Times New Roman"/>
      <family val="1"/>
      <charset val="186"/>
    </font>
    <font>
      <b/>
      <sz val="11"/>
      <name val="Times New Roman"/>
      <family val="1"/>
      <charset val="186"/>
    </font>
    <font>
      <i/>
      <sz val="11"/>
      <color rgb="FF7F7F7F"/>
      <name val="Calibri"/>
      <family val="2"/>
      <charset val="186"/>
      <scheme val="minor"/>
    </font>
    <font>
      <sz val="10"/>
      <color rgb="FFFF0000"/>
      <name val="Times New Roman"/>
      <family val="1"/>
      <charset val="186"/>
    </font>
    <font>
      <sz val="11"/>
      <name val="Times New Roman"/>
      <family val="1"/>
      <charset val="186"/>
    </font>
    <font>
      <sz val="12"/>
      <name val="Times New Roman"/>
      <family val="1"/>
      <charset val="186"/>
    </font>
    <font>
      <i/>
      <sz val="10"/>
      <name val="Times New Roman"/>
      <family val="1"/>
      <charset val="186"/>
    </font>
    <font>
      <sz val="10"/>
      <name val="Times New Roman"/>
      <family val="1"/>
    </font>
    <font>
      <i/>
      <sz val="10"/>
      <name val="Times New Roman"/>
      <family val="1"/>
    </font>
    <font>
      <b/>
      <sz val="10"/>
      <name val="Times New Roman"/>
      <family val="1"/>
    </font>
    <font>
      <sz val="10"/>
      <color theme="1"/>
      <name val="Times New Roman"/>
      <family val="1"/>
      <charset val="186"/>
    </font>
    <font>
      <sz val="9"/>
      <name val="Times New Roman"/>
      <family val="1"/>
      <charset val="186"/>
    </font>
  </fonts>
  <fills count="13">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rgb="FFFFC000"/>
        <bgColor indexed="64"/>
      </patternFill>
    </fill>
    <fill>
      <patternFill patternType="solid">
        <fgColor rgb="FFCCFFCC"/>
        <bgColor indexed="64"/>
      </patternFill>
    </fill>
    <fill>
      <patternFill patternType="solid">
        <fgColor rgb="FFFFFFFF"/>
        <bgColor rgb="FFF2F2F2"/>
      </patternFill>
    </fill>
    <fill>
      <patternFill patternType="solid">
        <fgColor theme="0" tint="-4.9989318521683403E-2"/>
        <bgColor indexed="64"/>
      </patternFill>
    </fill>
    <fill>
      <patternFill patternType="solid">
        <fgColor indexed="13"/>
        <bgColor indexed="64"/>
      </patternFill>
    </fill>
    <fill>
      <patternFill patternType="solid">
        <fgColor theme="0"/>
        <bgColor rgb="FFFFFFCC"/>
      </patternFill>
    </fill>
    <fill>
      <patternFill patternType="solid">
        <fgColor rgb="FFFFFFFF"/>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right/>
      <top/>
      <bottom style="thin">
        <color indexed="64"/>
      </bottom>
      <diagonal/>
    </border>
    <border>
      <left/>
      <right style="medium">
        <color indexed="64"/>
      </right>
      <top style="thin">
        <color indexed="64"/>
      </top>
      <bottom/>
      <diagonal/>
    </border>
    <border>
      <left/>
      <right/>
      <top style="thin">
        <color indexed="64"/>
      </top>
      <bottom/>
      <diagonal/>
    </border>
    <border>
      <left/>
      <right style="thin">
        <color indexed="64"/>
      </right>
      <top style="medium">
        <color indexed="64"/>
      </top>
      <bottom/>
      <diagonal/>
    </border>
    <border>
      <left style="medium">
        <color indexed="64"/>
      </left>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s>
  <cellStyleXfs count="11">
    <xf numFmtId="0" fontId="0" fillId="0" borderId="0"/>
    <xf numFmtId="0" fontId="6" fillId="0" borderId="0"/>
    <xf numFmtId="0" fontId="2" fillId="0" borderId="0"/>
    <xf numFmtId="0" fontId="4" fillId="0" borderId="0"/>
    <xf numFmtId="0" fontId="6" fillId="0" borderId="0"/>
    <xf numFmtId="0" fontId="4" fillId="0" borderId="0"/>
    <xf numFmtId="0" fontId="6" fillId="0" borderId="0"/>
    <xf numFmtId="0" fontId="2" fillId="0" borderId="0"/>
    <xf numFmtId="0" fontId="2" fillId="0" borderId="0"/>
    <xf numFmtId="0" fontId="10" fillId="0" borderId="0" applyNumberFormat="0" applyFill="0" applyBorder="0" applyAlignment="0" applyProtection="0"/>
    <xf numFmtId="0" fontId="1" fillId="0" borderId="0"/>
  </cellStyleXfs>
  <cellXfs count="1798">
    <xf numFmtId="0" fontId="0" fillId="0" borderId="0" xfId="0"/>
    <xf numFmtId="0" fontId="5" fillId="0" borderId="0" xfId="0" applyFont="1"/>
    <xf numFmtId="49" fontId="7" fillId="0" borderId="0" xfId="0" applyNumberFormat="1" applyFont="1" applyFill="1" applyBorder="1" applyAlignment="1">
      <alignment horizontal="center" vertical="center"/>
    </xf>
    <xf numFmtId="49" fontId="7" fillId="2" borderId="6" xfId="0" applyNumberFormat="1" applyFont="1" applyFill="1" applyBorder="1" applyAlignment="1">
      <alignment vertical="top" wrapText="1"/>
    </xf>
    <xf numFmtId="0" fontId="7" fillId="2" borderId="7" xfId="0" applyFont="1" applyFill="1" applyBorder="1" applyAlignment="1">
      <alignment vertical="top" wrapText="1"/>
    </xf>
    <xf numFmtId="49" fontId="7" fillId="2" borderId="10" xfId="0" applyNumberFormat="1" applyFont="1" applyFill="1" applyBorder="1" applyAlignment="1">
      <alignment vertical="top" wrapText="1"/>
    </xf>
    <xf numFmtId="49" fontId="7" fillId="2" borderId="1" xfId="0" applyNumberFormat="1" applyFont="1" applyFill="1" applyBorder="1" applyAlignment="1">
      <alignment vertical="top" wrapText="1"/>
    </xf>
    <xf numFmtId="0" fontId="7" fillId="2" borderId="1" xfId="0" applyFont="1" applyFill="1" applyBorder="1" applyAlignment="1">
      <alignment vertical="top" wrapText="1"/>
    </xf>
    <xf numFmtId="49" fontId="5" fillId="4" borderId="1" xfId="0" applyNumberFormat="1" applyFont="1" applyFill="1" applyBorder="1" applyAlignment="1">
      <alignment horizontal="center" vertical="top"/>
    </xf>
    <xf numFmtId="165" fontId="7" fillId="0" borderId="3" xfId="0" applyNumberFormat="1" applyFont="1" applyFill="1" applyBorder="1" applyAlignment="1">
      <alignment horizontal="right" vertical="top"/>
    </xf>
    <xf numFmtId="49" fontId="5" fillId="0" borderId="15" xfId="0" applyNumberFormat="1" applyFont="1" applyBorder="1" applyAlignment="1">
      <alignment vertical="top" wrapText="1"/>
    </xf>
    <xf numFmtId="49" fontId="7" fillId="0" borderId="10" xfId="0" applyNumberFormat="1" applyFont="1" applyBorder="1" applyAlignment="1">
      <alignment vertical="top" wrapText="1"/>
    </xf>
    <xf numFmtId="49" fontId="7" fillId="0" borderId="1" xfId="0" applyNumberFormat="1" applyFont="1" applyBorder="1" applyAlignment="1">
      <alignment vertical="top" wrapText="1"/>
    </xf>
    <xf numFmtId="49" fontId="7" fillId="0" borderId="10" xfId="0" applyNumberFormat="1" applyFont="1" applyFill="1" applyBorder="1" applyAlignment="1">
      <alignment vertical="top" wrapText="1"/>
    </xf>
    <xf numFmtId="49" fontId="7" fillId="0" borderId="1" xfId="0" applyNumberFormat="1" applyFont="1" applyFill="1" applyBorder="1" applyAlignment="1">
      <alignment vertical="top" wrapText="1"/>
    </xf>
    <xf numFmtId="165" fontId="7" fillId="3" borderId="16" xfId="0" applyNumberFormat="1" applyFont="1" applyFill="1" applyBorder="1" applyAlignment="1">
      <alignment horizontal="right" vertical="top" wrapText="1"/>
    </xf>
    <xf numFmtId="49" fontId="5" fillId="4" borderId="13" xfId="0" applyNumberFormat="1" applyFont="1" applyFill="1" applyBorder="1" applyAlignment="1">
      <alignment vertical="top" wrapText="1"/>
    </xf>
    <xf numFmtId="49" fontId="7" fillId="4" borderId="1" xfId="0" applyNumberFormat="1" applyFont="1" applyFill="1" applyBorder="1" applyAlignment="1">
      <alignment horizontal="center" vertical="top" wrapText="1"/>
    </xf>
    <xf numFmtId="0" fontId="5" fillId="0" borderId="15" xfId="0" applyFont="1" applyBorder="1" applyAlignment="1">
      <alignment horizontal="left" vertical="top"/>
    </xf>
    <xf numFmtId="49" fontId="7" fillId="4" borderId="1" xfId="0" applyNumberFormat="1" applyFont="1" applyFill="1" applyBorder="1" applyAlignment="1">
      <alignment horizontal="center" vertical="top"/>
    </xf>
    <xf numFmtId="49" fontId="7" fillId="0" borderId="10" xfId="0" applyNumberFormat="1"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textRotation="90" wrapText="1"/>
    </xf>
    <xf numFmtId="0" fontId="5" fillId="4" borderId="1" xfId="0" applyFont="1" applyFill="1" applyBorder="1" applyAlignment="1">
      <alignment horizontal="center" vertical="top"/>
    </xf>
    <xf numFmtId="49" fontId="7" fillId="0" borderId="3" xfId="0" applyNumberFormat="1" applyFont="1" applyFill="1" applyBorder="1" applyAlignment="1">
      <alignment vertical="top" wrapText="1"/>
    </xf>
    <xf numFmtId="164" fontId="7" fillId="0" borderId="0" xfId="0" applyNumberFormat="1" applyFont="1" applyFill="1" applyBorder="1" applyAlignment="1">
      <alignment horizontal="center" wrapText="1"/>
    </xf>
    <xf numFmtId="164" fontId="5" fillId="0" borderId="0" xfId="0" applyNumberFormat="1" applyFont="1" applyFill="1" applyBorder="1" applyAlignment="1">
      <alignment horizontal="center" wrapText="1"/>
    </xf>
    <xf numFmtId="49" fontId="5" fillId="0" borderId="0" xfId="0" applyNumberFormat="1" applyFont="1" applyFill="1" applyBorder="1" applyAlignment="1">
      <alignment horizontal="center" vertical="center"/>
    </xf>
    <xf numFmtId="165" fontId="7" fillId="0" borderId="28" xfId="0" applyNumberFormat="1" applyFont="1" applyFill="1" applyBorder="1" applyAlignment="1">
      <alignment horizontal="right" vertical="top"/>
    </xf>
    <xf numFmtId="165" fontId="5" fillId="2" borderId="17" xfId="0" applyNumberFormat="1" applyFont="1" applyFill="1" applyBorder="1" applyAlignment="1">
      <alignment horizontal="right" vertical="top"/>
    </xf>
    <xf numFmtId="165" fontId="7" fillId="0" borderId="3" xfId="0" applyNumberFormat="1" applyFont="1" applyBorder="1" applyAlignment="1">
      <alignment horizontal="right" vertical="top"/>
    </xf>
    <xf numFmtId="165" fontId="5" fillId="2" borderId="1" xfId="0" applyNumberFormat="1" applyFont="1" applyFill="1" applyBorder="1" applyAlignment="1">
      <alignment horizontal="right" vertical="top"/>
    </xf>
    <xf numFmtId="165" fontId="7" fillId="0" borderId="5" xfId="0" applyNumberFormat="1" applyFont="1" applyFill="1" applyBorder="1" applyAlignment="1">
      <alignment horizontal="right" vertical="top"/>
    </xf>
    <xf numFmtId="165" fontId="5" fillId="0" borderId="33" xfId="0" applyNumberFormat="1" applyFont="1" applyFill="1" applyBorder="1" applyAlignment="1">
      <alignment horizontal="right" vertical="top"/>
    </xf>
    <xf numFmtId="165" fontId="5" fillId="0" borderId="17" xfId="0" applyNumberFormat="1" applyFont="1" applyFill="1" applyBorder="1" applyAlignment="1">
      <alignment horizontal="right" vertical="top"/>
    </xf>
    <xf numFmtId="165" fontId="7" fillId="0" borderId="34" xfId="0" applyNumberFormat="1" applyFont="1" applyFill="1" applyBorder="1" applyAlignment="1">
      <alignment horizontal="right" vertical="top"/>
    </xf>
    <xf numFmtId="165" fontId="7" fillId="4" borderId="3" xfId="0" applyNumberFormat="1" applyFont="1" applyFill="1" applyBorder="1" applyAlignment="1">
      <alignment horizontal="right" vertical="top"/>
    </xf>
    <xf numFmtId="165" fontId="7" fillId="4" borderId="5" xfId="0" applyNumberFormat="1" applyFont="1" applyFill="1" applyBorder="1" applyAlignment="1">
      <alignment horizontal="right" vertical="top"/>
    </xf>
    <xf numFmtId="0" fontId="7" fillId="2" borderId="20" xfId="0" applyFont="1" applyFill="1" applyBorder="1" applyAlignment="1">
      <alignment vertical="top" textRotation="90" wrapText="1"/>
    </xf>
    <xf numFmtId="14" fontId="7" fillId="2" borderId="15" xfId="0" applyNumberFormat="1" applyFont="1" applyFill="1" applyBorder="1" applyAlignment="1">
      <alignment vertical="top" textRotation="90" wrapText="1"/>
    </xf>
    <xf numFmtId="49" fontId="7" fillId="2" borderId="15" xfId="0" applyNumberFormat="1" applyFont="1" applyFill="1" applyBorder="1" applyAlignment="1">
      <alignment vertical="top" textRotation="90" wrapText="1"/>
    </xf>
    <xf numFmtId="165" fontId="7" fillId="4" borderId="28" xfId="0" applyNumberFormat="1" applyFont="1" applyFill="1" applyBorder="1" applyAlignment="1">
      <alignment horizontal="right" vertical="top"/>
    </xf>
    <xf numFmtId="165" fontId="7" fillId="5" borderId="53" xfId="0" applyNumberFormat="1" applyFont="1" applyFill="1" applyBorder="1" applyAlignment="1">
      <alignment horizontal="right" vertical="top" wrapText="1"/>
    </xf>
    <xf numFmtId="0" fontId="7" fillId="0" borderId="0" xfId="0" applyFont="1" applyFill="1"/>
    <xf numFmtId="0" fontId="7" fillId="0" borderId="0" xfId="0" applyFont="1"/>
    <xf numFmtId="165" fontId="5" fillId="2" borderId="25" xfId="0" applyNumberFormat="1" applyFont="1" applyFill="1" applyBorder="1" applyAlignment="1">
      <alignment horizontal="right" vertical="top"/>
    </xf>
    <xf numFmtId="165" fontId="5" fillId="4" borderId="35" xfId="0" applyNumberFormat="1" applyFont="1" applyFill="1" applyBorder="1" applyAlignment="1">
      <alignment horizontal="right" vertical="top"/>
    </xf>
    <xf numFmtId="165" fontId="5" fillId="4" borderId="6" xfId="0" applyNumberFormat="1" applyFont="1" applyFill="1" applyBorder="1" applyAlignment="1">
      <alignment horizontal="right" vertical="top"/>
    </xf>
    <xf numFmtId="165" fontId="5" fillId="4" borderId="10" xfId="0" applyNumberFormat="1" applyFont="1" applyFill="1" applyBorder="1" applyAlignment="1">
      <alignment horizontal="right" vertical="top"/>
    </xf>
    <xf numFmtId="167" fontId="5" fillId="4" borderId="1" xfId="0" applyNumberFormat="1" applyFont="1" applyFill="1" applyBorder="1" applyAlignment="1">
      <alignment horizontal="center" vertical="top" wrapText="1"/>
    </xf>
    <xf numFmtId="0" fontId="5" fillId="4" borderId="1" xfId="0" applyFont="1" applyFill="1" applyBorder="1" applyAlignment="1">
      <alignment horizontal="center"/>
    </xf>
    <xf numFmtId="0" fontId="5" fillId="4" borderId="0" xfId="0" applyFont="1" applyFill="1"/>
    <xf numFmtId="0" fontId="7" fillId="4" borderId="0" xfId="0" applyFont="1" applyFill="1" applyBorder="1" applyAlignment="1"/>
    <xf numFmtId="0" fontId="7" fillId="4" borderId="0" xfId="0" applyFont="1" applyFill="1" applyBorder="1" applyAlignment="1">
      <alignment horizontal="right" vertical="top"/>
    </xf>
    <xf numFmtId="0" fontId="7" fillId="4" borderId="0" xfId="0" applyFont="1" applyFill="1" applyBorder="1" applyAlignment="1">
      <alignment horizontal="right"/>
    </xf>
    <xf numFmtId="165" fontId="7" fillId="4" borderId="0" xfId="0" applyNumberFormat="1" applyFont="1" applyFill="1" applyBorder="1" applyAlignment="1">
      <alignment horizontal="right"/>
    </xf>
    <xf numFmtId="0" fontId="7" fillId="4" borderId="0" xfId="0" applyFont="1" applyFill="1" applyBorder="1" applyAlignment="1">
      <alignment horizontal="right" wrapText="1"/>
    </xf>
    <xf numFmtId="49" fontId="7" fillId="4" borderId="0" xfId="0" applyNumberFormat="1" applyFont="1" applyFill="1" applyAlignment="1">
      <alignment horizontal="center" vertical="center"/>
    </xf>
    <xf numFmtId="49" fontId="5" fillId="4" borderId="15" xfId="0" applyNumberFormat="1" applyFont="1" applyFill="1" applyBorder="1" applyAlignment="1">
      <alignment vertical="top" wrapText="1"/>
    </xf>
    <xf numFmtId="165" fontId="5" fillId="4" borderId="45" xfId="0" applyNumberFormat="1" applyFont="1" applyFill="1" applyBorder="1" applyAlignment="1">
      <alignment horizontal="right" vertical="top"/>
    </xf>
    <xf numFmtId="165" fontId="5" fillId="4" borderId="12" xfId="0" applyNumberFormat="1" applyFont="1" applyFill="1" applyBorder="1" applyAlignment="1">
      <alignment horizontal="right" vertical="top"/>
    </xf>
    <xf numFmtId="165" fontId="5" fillId="4" borderId="1" xfId="0" applyNumberFormat="1" applyFont="1" applyFill="1" applyBorder="1" applyAlignment="1">
      <alignment horizontal="right" vertical="top"/>
    </xf>
    <xf numFmtId="0" fontId="5" fillId="4" borderId="1" xfId="0" applyFont="1" applyFill="1" applyBorder="1" applyAlignment="1">
      <alignment horizontal="center" vertical="top" wrapText="1"/>
    </xf>
    <xf numFmtId="165" fontId="5" fillId="4" borderId="21" xfId="0" applyNumberFormat="1" applyFont="1" applyFill="1" applyBorder="1" applyAlignment="1">
      <alignment horizontal="right" vertical="top"/>
    </xf>
    <xf numFmtId="49" fontId="5" fillId="4" borderId="14" xfId="0" applyNumberFormat="1" applyFont="1" applyFill="1" applyBorder="1" applyAlignment="1">
      <alignment vertical="top" wrapText="1"/>
    </xf>
    <xf numFmtId="165" fontId="5" fillId="4" borderId="13" xfId="0" applyNumberFormat="1" applyFont="1" applyFill="1" applyBorder="1" applyAlignment="1">
      <alignment horizontal="right" vertical="top"/>
    </xf>
    <xf numFmtId="165" fontId="5" fillId="4" borderId="7" xfId="0" applyNumberFormat="1" applyFont="1" applyFill="1" applyBorder="1" applyAlignment="1">
      <alignment horizontal="right" vertical="top"/>
    </xf>
    <xf numFmtId="165" fontId="5" fillId="4" borderId="41" xfId="0" applyNumberFormat="1" applyFont="1" applyFill="1" applyBorder="1" applyAlignment="1">
      <alignment horizontal="right" vertical="top"/>
    </xf>
    <xf numFmtId="165" fontId="5" fillId="4" borderId="29" xfId="0" applyNumberFormat="1" applyFont="1" applyFill="1" applyBorder="1" applyAlignment="1">
      <alignment horizontal="right" vertical="top"/>
    </xf>
    <xf numFmtId="0" fontId="5" fillId="4" borderId="20" xfId="0" applyFont="1" applyFill="1" applyBorder="1" applyAlignment="1">
      <alignment horizontal="left" vertical="top"/>
    </xf>
    <xf numFmtId="0" fontId="5" fillId="4" borderId="9" xfId="0" applyFont="1" applyFill="1" applyBorder="1" applyAlignment="1">
      <alignment vertical="top"/>
    </xf>
    <xf numFmtId="165" fontId="5" fillId="4" borderId="8" xfId="0" applyNumberFormat="1" applyFont="1" applyFill="1" applyBorder="1" applyAlignment="1">
      <alignment horizontal="right" vertical="top"/>
    </xf>
    <xf numFmtId="0" fontId="5" fillId="4" borderId="0" xfId="0" applyFont="1" applyFill="1" applyAlignment="1">
      <alignment horizontal="left" vertical="top"/>
    </xf>
    <xf numFmtId="165" fontId="5" fillId="4" borderId="0" xfId="0" applyNumberFormat="1" applyFont="1" applyFill="1" applyAlignment="1">
      <alignment horizontal="right"/>
    </xf>
    <xf numFmtId="0" fontId="5" fillId="4" borderId="0" xfId="0" applyFont="1" applyFill="1" applyAlignment="1">
      <alignment wrapText="1"/>
    </xf>
    <xf numFmtId="49" fontId="5" fillId="4" borderId="0" xfId="0" applyNumberFormat="1" applyFont="1" applyFill="1" applyAlignment="1">
      <alignment horizontal="center" vertical="center"/>
    </xf>
    <xf numFmtId="165" fontId="5" fillId="0" borderId="1" xfId="0" applyNumberFormat="1" applyFont="1" applyFill="1" applyBorder="1" applyAlignment="1">
      <alignment horizontal="right" vertical="top"/>
    </xf>
    <xf numFmtId="49" fontId="5" fillId="4" borderId="1" xfId="2" applyNumberFormat="1" applyFont="1" applyFill="1" applyBorder="1" applyAlignment="1">
      <alignment horizontal="center" vertical="top" wrapText="1"/>
    </xf>
    <xf numFmtId="3" fontId="5" fillId="4" borderId="1" xfId="0" applyNumberFormat="1" applyFont="1" applyFill="1" applyBorder="1" applyAlignment="1">
      <alignment horizontal="center" vertical="top" wrapText="1"/>
    </xf>
    <xf numFmtId="165" fontId="5" fillId="0" borderId="7" xfId="0" applyNumberFormat="1" applyFont="1" applyFill="1" applyBorder="1" applyAlignment="1">
      <alignment horizontal="right" vertical="top"/>
    </xf>
    <xf numFmtId="165" fontId="5" fillId="0" borderId="8" xfId="0" applyNumberFormat="1" applyFont="1" applyFill="1" applyBorder="1" applyAlignment="1">
      <alignment horizontal="right" vertical="top"/>
    </xf>
    <xf numFmtId="49" fontId="7" fillId="4" borderId="0" xfId="0" applyNumberFormat="1" applyFont="1" applyFill="1" applyBorder="1" applyAlignment="1">
      <alignment horizontal="right" vertical="top" wrapText="1"/>
    </xf>
    <xf numFmtId="165" fontId="7" fillId="4" borderId="0" xfId="0" applyNumberFormat="1" applyFont="1" applyFill="1" applyBorder="1" applyAlignment="1">
      <alignment horizontal="right" vertical="top"/>
    </xf>
    <xf numFmtId="167" fontId="5" fillId="4" borderId="0" xfId="0" applyNumberFormat="1" applyFont="1" applyFill="1" applyBorder="1" applyAlignment="1">
      <alignment horizontal="center" vertical="top" wrapText="1"/>
    </xf>
    <xf numFmtId="49" fontId="5" fillId="4" borderId="0" xfId="0" applyNumberFormat="1" applyFont="1" applyFill="1" applyBorder="1" applyAlignment="1">
      <alignment horizontal="center" vertical="top"/>
    </xf>
    <xf numFmtId="0" fontId="5" fillId="4" borderId="0" xfId="0" applyFont="1" applyFill="1" applyAlignment="1">
      <alignment vertical="top" wrapText="1"/>
    </xf>
    <xf numFmtId="49" fontId="5" fillId="4" borderId="0" xfId="0" applyNumberFormat="1" applyFont="1" applyFill="1" applyAlignment="1">
      <alignment horizontal="center" vertical="top" wrapText="1"/>
    </xf>
    <xf numFmtId="0" fontId="7" fillId="4" borderId="0" xfId="0" applyFont="1" applyFill="1" applyAlignment="1">
      <alignment wrapText="1"/>
    </xf>
    <xf numFmtId="168" fontId="7" fillId="4" borderId="38" xfId="0" applyNumberFormat="1" applyFont="1" applyFill="1" applyBorder="1" applyAlignment="1">
      <alignment horizontal="center" textRotation="90" wrapText="1"/>
    </xf>
    <xf numFmtId="0" fontId="5" fillId="4" borderId="15" xfId="0" applyFont="1" applyFill="1" applyBorder="1" applyAlignment="1">
      <alignment horizontal="left" vertical="top"/>
    </xf>
    <xf numFmtId="0" fontId="5" fillId="4" borderId="1" xfId="3" applyFont="1" applyFill="1" applyBorder="1" applyAlignment="1">
      <alignment horizontal="center" vertical="top" wrapText="1"/>
    </xf>
    <xf numFmtId="165" fontId="5" fillId="4" borderId="18" xfId="0" applyNumberFormat="1" applyFont="1" applyFill="1" applyBorder="1" applyAlignment="1">
      <alignment horizontal="center" vertical="top"/>
    </xf>
    <xf numFmtId="165" fontId="5" fillId="0" borderId="1" xfId="0" applyNumberFormat="1" applyFont="1" applyBorder="1" applyAlignment="1">
      <alignment horizontal="right" vertical="top"/>
    </xf>
    <xf numFmtId="49" fontId="5" fillId="0" borderId="13" xfId="0" applyNumberFormat="1" applyFont="1" applyBorder="1" applyAlignment="1">
      <alignment horizontal="left" vertical="top" wrapText="1"/>
    </xf>
    <xf numFmtId="49" fontId="5" fillId="4" borderId="8" xfId="0" applyNumberFormat="1" applyFont="1" applyFill="1" applyBorder="1" applyAlignment="1">
      <alignment vertical="top" wrapText="1"/>
    </xf>
    <xf numFmtId="49" fontId="5" fillId="0" borderId="1" xfId="0" applyNumberFormat="1" applyFont="1" applyBorder="1" applyAlignment="1">
      <alignment horizontal="left" vertical="top" wrapText="1"/>
    </xf>
    <xf numFmtId="0" fontId="5" fillId="0" borderId="22" xfId="0" applyFont="1" applyBorder="1" applyAlignment="1">
      <alignment vertical="top"/>
    </xf>
    <xf numFmtId="0" fontId="5" fillId="4" borderId="15" xfId="0" applyFont="1" applyFill="1" applyBorder="1" applyAlignment="1">
      <alignment vertical="top"/>
    </xf>
    <xf numFmtId="0" fontId="5" fillId="0" borderId="20" xfId="0" applyFont="1" applyBorder="1" applyAlignment="1">
      <alignment horizontal="left" vertical="top"/>
    </xf>
    <xf numFmtId="167" fontId="5" fillId="2" borderId="41" xfId="0" applyNumberFormat="1" applyFont="1" applyFill="1" applyBorder="1" applyAlignment="1">
      <alignment horizontal="right" vertical="top"/>
    </xf>
    <xf numFmtId="167" fontId="5" fillId="4" borderId="7" xfId="0" applyNumberFormat="1" applyFont="1" applyFill="1" applyBorder="1" applyAlignment="1">
      <alignment horizontal="right" vertical="top"/>
    </xf>
    <xf numFmtId="167" fontId="5" fillId="4" borderId="8" xfId="0" applyNumberFormat="1" applyFont="1" applyFill="1" applyBorder="1" applyAlignment="1">
      <alignment horizontal="right" vertical="top"/>
    </xf>
    <xf numFmtId="0" fontId="7" fillId="0" borderId="0" xfId="0" applyFont="1" applyAlignment="1">
      <alignment vertical="top"/>
    </xf>
    <xf numFmtId="167" fontId="5" fillId="2" borderId="47" xfId="0" applyNumberFormat="1" applyFont="1" applyFill="1" applyBorder="1" applyAlignment="1">
      <alignment horizontal="right" vertical="top"/>
    </xf>
    <xf numFmtId="167" fontId="5" fillId="4" borderId="66" xfId="0" applyNumberFormat="1" applyFont="1" applyFill="1" applyBorder="1" applyAlignment="1">
      <alignment horizontal="right" vertical="top"/>
    </xf>
    <xf numFmtId="0" fontId="5" fillId="0" borderId="0" xfId="0" applyFont="1" applyAlignment="1">
      <alignment vertical="top"/>
    </xf>
    <xf numFmtId="167" fontId="7" fillId="2" borderId="28" xfId="0" applyNumberFormat="1" applyFont="1" applyFill="1" applyBorder="1" applyAlignment="1">
      <alignment vertical="top"/>
    </xf>
    <xf numFmtId="167" fontId="7" fillId="2" borderId="5" xfId="0" applyNumberFormat="1" applyFont="1" applyFill="1" applyBorder="1" applyAlignment="1">
      <alignment vertical="top"/>
    </xf>
    <xf numFmtId="167" fontId="7" fillId="4" borderId="4" xfId="0" applyNumberFormat="1" applyFont="1" applyFill="1" applyBorder="1" applyAlignment="1">
      <alignment horizontal="right" vertical="top"/>
    </xf>
    <xf numFmtId="167" fontId="7" fillId="4" borderId="34" xfId="0" applyNumberFormat="1" applyFont="1" applyFill="1" applyBorder="1" applyAlignment="1">
      <alignment horizontal="right" vertical="top"/>
    </xf>
    <xf numFmtId="167" fontId="7" fillId="4" borderId="16" xfId="0" applyNumberFormat="1" applyFont="1" applyFill="1" applyBorder="1" applyAlignment="1">
      <alignment horizontal="right" vertical="top"/>
    </xf>
    <xf numFmtId="0" fontId="5" fillId="0" borderId="36" xfId="0" applyFont="1" applyBorder="1" applyAlignment="1">
      <alignment horizontal="left" vertical="top"/>
    </xf>
    <xf numFmtId="167" fontId="5" fillId="2" borderId="45" xfId="0" applyNumberFormat="1" applyFont="1" applyFill="1" applyBorder="1" applyAlignment="1">
      <alignment horizontal="right" vertical="top"/>
    </xf>
    <xf numFmtId="167" fontId="5" fillId="4" borderId="12" xfId="0" applyNumberFormat="1" applyFont="1" applyFill="1" applyBorder="1" applyAlignment="1">
      <alignment horizontal="right" vertical="top"/>
    </xf>
    <xf numFmtId="167" fontId="5" fillId="4" borderId="1" xfId="0" applyNumberFormat="1" applyFont="1" applyFill="1" applyBorder="1" applyAlignment="1">
      <alignment horizontal="right" vertical="top"/>
    </xf>
    <xf numFmtId="167" fontId="7" fillId="2" borderId="28" xfId="0" applyNumberFormat="1" applyFont="1" applyFill="1" applyBorder="1" applyAlignment="1">
      <alignment horizontal="right" vertical="top"/>
    </xf>
    <xf numFmtId="0" fontId="5" fillId="2" borderId="20" xfId="0" applyFont="1" applyFill="1" applyBorder="1" applyAlignment="1">
      <alignment vertical="top" wrapText="1"/>
    </xf>
    <xf numFmtId="167" fontId="5" fillId="4" borderId="45" xfId="0" applyNumberFormat="1" applyFont="1" applyFill="1" applyBorder="1" applyAlignment="1">
      <alignment horizontal="right" vertical="top"/>
    </xf>
    <xf numFmtId="167" fontId="5" fillId="4" borderId="21" xfId="0" applyNumberFormat="1" applyFont="1" applyFill="1" applyBorder="1" applyAlignment="1">
      <alignment horizontal="right" vertical="top"/>
    </xf>
    <xf numFmtId="167" fontId="7" fillId="4" borderId="5" xfId="0" applyNumberFormat="1" applyFont="1" applyFill="1" applyBorder="1" applyAlignment="1">
      <alignment vertical="top"/>
    </xf>
    <xf numFmtId="167" fontId="7" fillId="4" borderId="5" xfId="0" applyNumberFormat="1" applyFont="1" applyFill="1" applyBorder="1" applyAlignment="1">
      <alignment horizontal="right" vertical="top"/>
    </xf>
    <xf numFmtId="167" fontId="5" fillId="4" borderId="29" xfId="0" applyNumberFormat="1" applyFont="1" applyFill="1" applyBorder="1" applyAlignment="1">
      <alignment horizontal="right" vertical="top"/>
    </xf>
    <xf numFmtId="167" fontId="5" fillId="4" borderId="13" xfId="0" applyNumberFormat="1" applyFont="1" applyFill="1" applyBorder="1" applyAlignment="1">
      <alignment horizontal="right" vertical="top"/>
    </xf>
    <xf numFmtId="167" fontId="5" fillId="4" borderId="38" xfId="0" applyNumberFormat="1" applyFont="1" applyFill="1" applyBorder="1" applyAlignment="1">
      <alignment horizontal="right" vertical="top"/>
    </xf>
    <xf numFmtId="167" fontId="5" fillId="4" borderId="17" xfId="0" applyNumberFormat="1" applyFont="1" applyFill="1" applyBorder="1" applyAlignment="1">
      <alignment horizontal="right" vertical="top"/>
    </xf>
    <xf numFmtId="167" fontId="5" fillId="0" borderId="1" xfId="0" applyNumberFormat="1" applyFont="1" applyBorder="1" applyAlignment="1">
      <alignment horizontal="center" vertical="top" wrapText="1"/>
    </xf>
    <xf numFmtId="49" fontId="5" fillId="0" borderId="1" xfId="0" applyNumberFormat="1" applyFont="1" applyBorder="1" applyAlignment="1">
      <alignment horizontal="center" vertical="top" wrapText="1"/>
    </xf>
    <xf numFmtId="49" fontId="5" fillId="0" borderId="10" xfId="0" applyNumberFormat="1" applyFont="1" applyBorder="1" applyAlignment="1">
      <alignment horizontal="center" vertical="top" wrapText="1"/>
    </xf>
    <xf numFmtId="49" fontId="5" fillId="4" borderId="8" xfId="0" applyNumberFormat="1" applyFont="1" applyFill="1" applyBorder="1" applyAlignment="1">
      <alignment horizontal="left" vertical="top" wrapText="1"/>
    </xf>
    <xf numFmtId="49" fontId="5" fillId="4" borderId="0" xfId="0" applyNumberFormat="1" applyFont="1" applyFill="1" applyBorder="1" applyAlignment="1">
      <alignment horizontal="center" vertical="center"/>
    </xf>
    <xf numFmtId="49" fontId="5" fillId="4" borderId="13" xfId="0" applyNumberFormat="1" applyFont="1" applyFill="1" applyBorder="1" applyAlignment="1">
      <alignment horizontal="left" vertical="top" wrapText="1"/>
    </xf>
    <xf numFmtId="0" fontId="5" fillId="4" borderId="1" xfId="0" applyFont="1" applyFill="1" applyBorder="1" applyAlignment="1">
      <alignment horizontal="left" vertical="top" wrapText="1"/>
    </xf>
    <xf numFmtId="0" fontId="2" fillId="0" borderId="0" xfId="0" applyFont="1"/>
    <xf numFmtId="167" fontId="5" fillId="4" borderId="44" xfId="0" applyNumberFormat="1" applyFont="1" applyFill="1" applyBorder="1" applyAlignment="1">
      <alignment horizontal="right" vertical="top"/>
    </xf>
    <xf numFmtId="49" fontId="5" fillId="4" borderId="8" xfId="0" applyNumberFormat="1" applyFont="1" applyFill="1" applyBorder="1" applyAlignment="1">
      <alignment horizontal="left" vertical="top" wrapText="1"/>
    </xf>
    <xf numFmtId="49" fontId="7" fillId="4" borderId="37" xfId="0" applyNumberFormat="1" applyFont="1" applyFill="1" applyBorder="1" applyAlignment="1">
      <alignment horizontal="center" vertical="center" wrapText="1"/>
    </xf>
    <xf numFmtId="49" fontId="7" fillId="4" borderId="38" xfId="0" applyNumberFormat="1" applyFont="1" applyFill="1" applyBorder="1" applyAlignment="1">
      <alignment horizontal="center" vertical="center" wrapText="1"/>
    </xf>
    <xf numFmtId="49" fontId="7" fillId="4" borderId="2" xfId="0" applyNumberFormat="1" applyFont="1" applyFill="1" applyBorder="1" applyAlignment="1">
      <alignment horizontal="center" vertical="center" wrapText="1"/>
    </xf>
    <xf numFmtId="49" fontId="7" fillId="4" borderId="25" xfId="0" applyNumberFormat="1" applyFont="1" applyFill="1" applyBorder="1" applyAlignment="1">
      <alignment horizontal="center" vertical="center" wrapText="1"/>
    </xf>
    <xf numFmtId="49" fontId="7" fillId="4" borderId="25" xfId="0" applyNumberFormat="1" applyFont="1" applyFill="1" applyBorder="1" applyAlignment="1">
      <alignment horizontal="center" vertical="top" wrapText="1"/>
    </xf>
    <xf numFmtId="49" fontId="7" fillId="4" borderId="67" xfId="0" applyNumberFormat="1" applyFont="1" applyFill="1" applyBorder="1" applyAlignment="1">
      <alignment horizontal="center" vertical="center" wrapText="1"/>
    </xf>
    <xf numFmtId="168" fontId="7" fillId="4" borderId="67" xfId="0" applyNumberFormat="1" applyFont="1" applyFill="1" applyBorder="1" applyAlignment="1">
      <alignment horizontal="center" vertical="center" wrapText="1"/>
    </xf>
    <xf numFmtId="168" fontId="7" fillId="4" borderId="2" xfId="0" applyNumberFormat="1" applyFont="1" applyFill="1" applyBorder="1" applyAlignment="1">
      <alignment horizontal="center" vertical="center" wrapText="1"/>
    </xf>
    <xf numFmtId="0" fontId="5" fillId="4" borderId="0" xfId="0" applyFont="1" applyFill="1" applyAlignment="1">
      <alignment vertical="top"/>
    </xf>
    <xf numFmtId="0" fontId="7" fillId="4" borderId="0" xfId="0" applyFont="1" applyFill="1"/>
    <xf numFmtId="0" fontId="5" fillId="4" borderId="36" xfId="0" applyFont="1" applyFill="1" applyBorder="1" applyAlignment="1">
      <alignment horizontal="left" vertical="top"/>
    </xf>
    <xf numFmtId="165" fontId="5" fillId="4" borderId="33" xfId="0" applyNumberFormat="1" applyFont="1" applyFill="1" applyBorder="1" applyAlignment="1">
      <alignment horizontal="right" vertical="top"/>
    </xf>
    <xf numFmtId="165" fontId="5" fillId="2" borderId="57" xfId="0" applyNumberFormat="1" applyFont="1" applyFill="1" applyBorder="1" applyAlignment="1">
      <alignment horizontal="right" vertical="top"/>
    </xf>
    <xf numFmtId="49" fontId="5" fillId="0" borderId="14" xfId="0" applyNumberFormat="1" applyFont="1" applyBorder="1" applyAlignment="1">
      <alignment horizontal="left" vertical="top" wrapText="1"/>
    </xf>
    <xf numFmtId="49" fontId="5" fillId="0" borderId="25" xfId="0" applyNumberFormat="1" applyFont="1" applyBorder="1" applyAlignment="1">
      <alignment horizontal="left" vertical="top" wrapText="1"/>
    </xf>
    <xf numFmtId="49" fontId="5" fillId="4" borderId="13" xfId="0" applyNumberFormat="1" applyFont="1" applyFill="1" applyBorder="1" applyAlignment="1">
      <alignment horizontal="left" vertical="top" wrapText="1"/>
    </xf>
    <xf numFmtId="49" fontId="5" fillId="4" borderId="7" xfId="0" applyNumberFormat="1" applyFont="1" applyFill="1" applyBorder="1" applyAlignment="1">
      <alignment horizontal="left" vertical="top" wrapText="1"/>
    </xf>
    <xf numFmtId="49" fontId="5" fillId="4" borderId="1" xfId="0" applyNumberFormat="1" applyFont="1" applyFill="1" applyBorder="1" applyAlignment="1">
      <alignment horizontal="left" vertical="top" wrapText="1"/>
    </xf>
    <xf numFmtId="0" fontId="5" fillId="4" borderId="1" xfId="0" applyFont="1" applyFill="1" applyBorder="1" applyAlignment="1">
      <alignment horizontal="left" vertical="top" wrapText="1"/>
    </xf>
    <xf numFmtId="49" fontId="5" fillId="4" borderId="1" xfId="0" applyNumberFormat="1" applyFont="1" applyFill="1" applyBorder="1" applyAlignment="1">
      <alignment horizontal="center" vertical="top" wrapText="1"/>
    </xf>
    <xf numFmtId="0" fontId="7" fillId="4" borderId="0" xfId="0" applyFont="1" applyFill="1" applyAlignment="1">
      <alignment horizontal="center"/>
    </xf>
    <xf numFmtId="49" fontId="5" fillId="0" borderId="8" xfId="0" applyNumberFormat="1" applyFont="1" applyBorder="1" applyAlignment="1">
      <alignment vertical="top" wrapText="1"/>
    </xf>
    <xf numFmtId="49" fontId="5" fillId="0" borderId="64" xfId="0" applyNumberFormat="1" applyFont="1" applyBorder="1" applyAlignment="1">
      <alignment vertical="top" wrapText="1"/>
    </xf>
    <xf numFmtId="49" fontId="5" fillId="4" borderId="21" xfId="0" applyNumberFormat="1" applyFont="1" applyFill="1" applyBorder="1" applyAlignment="1">
      <alignment horizontal="left" vertical="top" wrapText="1"/>
    </xf>
    <xf numFmtId="0" fontId="5" fillId="0" borderId="1" xfId="0" applyFont="1" applyBorder="1" applyAlignment="1">
      <alignment horizontal="left" vertical="top" wrapText="1"/>
    </xf>
    <xf numFmtId="49" fontId="5" fillId="0" borderId="1" xfId="0" applyNumberFormat="1" applyFont="1" applyFill="1" applyBorder="1" applyAlignment="1">
      <alignment horizontal="left" vertical="top" wrapText="1"/>
    </xf>
    <xf numFmtId="49" fontId="5" fillId="0" borderId="7" xfId="0" applyNumberFormat="1" applyFont="1" applyBorder="1" applyAlignment="1">
      <alignment horizontal="left" vertical="top" wrapText="1"/>
    </xf>
    <xf numFmtId="0" fontId="5" fillId="4" borderId="20" xfId="0" applyFont="1" applyFill="1" applyBorder="1" applyAlignment="1">
      <alignment vertical="top"/>
    </xf>
    <xf numFmtId="165" fontId="7" fillId="3" borderId="31" xfId="0" applyNumberFormat="1" applyFont="1" applyFill="1" applyBorder="1" applyAlignment="1">
      <alignment horizontal="right" vertical="top" wrapText="1"/>
    </xf>
    <xf numFmtId="0" fontId="5" fillId="4" borderId="13" xfId="0" applyFont="1" applyFill="1" applyBorder="1" applyAlignment="1">
      <alignment horizontal="left" vertical="top" wrapText="1"/>
    </xf>
    <xf numFmtId="49" fontId="5" fillId="4" borderId="1" xfId="0" applyNumberFormat="1" applyFont="1" applyFill="1" applyBorder="1" applyAlignment="1">
      <alignment horizontal="center" vertical="top" wrapText="1"/>
    </xf>
    <xf numFmtId="49" fontId="5" fillId="4" borderId="8" xfId="0" applyNumberFormat="1" applyFont="1" applyFill="1" applyBorder="1" applyAlignment="1">
      <alignment horizontal="left" vertical="top" wrapText="1"/>
    </xf>
    <xf numFmtId="49" fontId="5" fillId="4" borderId="7" xfId="0" applyNumberFormat="1" applyFont="1" applyFill="1" applyBorder="1" applyAlignment="1">
      <alignment horizontal="left" vertical="top" wrapText="1"/>
    </xf>
    <xf numFmtId="49" fontId="5" fillId="4" borderId="1" xfId="0" applyNumberFormat="1" applyFont="1" applyFill="1" applyBorder="1" applyAlignment="1">
      <alignment horizontal="left" vertical="top" wrapText="1"/>
    </xf>
    <xf numFmtId="0" fontId="5" fillId="4" borderId="24" xfId="0" applyFont="1" applyFill="1" applyBorder="1" applyAlignment="1">
      <alignment horizontal="left" vertical="top" wrapText="1"/>
    </xf>
    <xf numFmtId="0" fontId="5" fillId="4" borderId="1" xfId="0" applyFont="1" applyFill="1" applyBorder="1" applyAlignment="1">
      <alignment horizontal="left" vertical="top" wrapText="1"/>
    </xf>
    <xf numFmtId="0" fontId="5" fillId="4" borderId="7" xfId="0" applyFont="1" applyFill="1" applyBorder="1" applyAlignment="1">
      <alignment horizontal="left" vertical="top" wrapText="1"/>
    </xf>
    <xf numFmtId="49" fontId="5" fillId="4" borderId="7" xfId="0" applyNumberFormat="1" applyFont="1" applyFill="1" applyBorder="1" applyAlignment="1">
      <alignment horizontal="center" vertical="top" wrapText="1"/>
    </xf>
    <xf numFmtId="165" fontId="7" fillId="0" borderId="1" xfId="0" applyNumberFormat="1" applyFont="1" applyFill="1" applyBorder="1" applyAlignment="1">
      <alignment horizontal="center" vertical="top"/>
    </xf>
    <xf numFmtId="0" fontId="5" fillId="4" borderId="13" xfId="3" applyFont="1" applyFill="1" applyBorder="1" applyAlignment="1">
      <alignment horizontal="left" vertical="top" wrapText="1"/>
    </xf>
    <xf numFmtId="1" fontId="5" fillId="4" borderId="13" xfId="3" applyNumberFormat="1" applyFont="1" applyFill="1" applyBorder="1" applyAlignment="1">
      <alignment horizontal="left" vertical="top" wrapText="1"/>
    </xf>
    <xf numFmtId="0" fontId="5" fillId="4" borderId="13" xfId="5" applyNumberFormat="1" applyFont="1" applyFill="1" applyBorder="1" applyAlignment="1">
      <alignment horizontal="left" vertical="top" wrapText="1"/>
    </xf>
    <xf numFmtId="167" fontId="5" fillId="4" borderId="13" xfId="0" applyNumberFormat="1" applyFont="1" applyFill="1" applyBorder="1" applyAlignment="1">
      <alignment horizontal="center" vertical="top" wrapText="1"/>
    </xf>
    <xf numFmtId="167" fontId="5" fillId="4" borderId="13" xfId="0" applyNumberFormat="1" applyFont="1" applyFill="1" applyBorder="1" applyAlignment="1">
      <alignment vertical="top" wrapText="1"/>
    </xf>
    <xf numFmtId="167" fontId="7" fillId="4" borderId="13" xfId="0" applyNumberFormat="1" applyFont="1" applyFill="1" applyBorder="1" applyAlignment="1">
      <alignment vertical="top" wrapText="1"/>
    </xf>
    <xf numFmtId="165" fontId="5" fillId="4" borderId="18" xfId="0" applyNumberFormat="1" applyFont="1" applyFill="1" applyBorder="1" applyAlignment="1">
      <alignment horizontal="right" vertical="top"/>
    </xf>
    <xf numFmtId="165" fontId="5" fillId="4" borderId="11" xfId="0" applyNumberFormat="1" applyFont="1" applyFill="1" applyBorder="1" applyAlignment="1">
      <alignment horizontal="right" vertical="top"/>
    </xf>
    <xf numFmtId="167" fontId="5" fillId="4" borderId="69" xfId="0" applyNumberFormat="1" applyFont="1" applyFill="1" applyBorder="1" applyAlignment="1">
      <alignment horizontal="right" vertical="top"/>
    </xf>
    <xf numFmtId="167" fontId="5" fillId="4" borderId="70" xfId="0" applyNumberFormat="1" applyFont="1" applyFill="1" applyBorder="1" applyAlignment="1">
      <alignment horizontal="right" vertical="top"/>
    </xf>
    <xf numFmtId="167" fontId="7" fillId="4" borderId="31" xfId="0" applyNumberFormat="1" applyFont="1" applyFill="1" applyBorder="1" applyAlignment="1">
      <alignment horizontal="right" vertical="top"/>
    </xf>
    <xf numFmtId="167" fontId="5" fillId="4" borderId="18" xfId="0" applyNumberFormat="1" applyFont="1" applyFill="1" applyBorder="1" applyAlignment="1">
      <alignment horizontal="right" vertical="top"/>
    </xf>
    <xf numFmtId="167" fontId="7" fillId="2" borderId="5" xfId="0" applyNumberFormat="1" applyFont="1" applyFill="1" applyBorder="1" applyAlignment="1">
      <alignment horizontal="right" vertical="top"/>
    </xf>
    <xf numFmtId="167" fontId="5" fillId="4" borderId="9" xfId="0" applyNumberFormat="1" applyFont="1" applyFill="1" applyBorder="1" applyAlignment="1">
      <alignment horizontal="right" vertical="top"/>
    </xf>
    <xf numFmtId="167" fontId="5" fillId="4" borderId="11" xfId="0" applyNumberFormat="1" applyFont="1" applyFill="1" applyBorder="1" applyAlignment="1">
      <alignment horizontal="right" vertical="top"/>
    </xf>
    <xf numFmtId="167" fontId="5" fillId="4" borderId="61" xfId="0" applyNumberFormat="1" applyFont="1" applyFill="1" applyBorder="1" applyAlignment="1">
      <alignment horizontal="right" vertical="top"/>
    </xf>
    <xf numFmtId="49" fontId="5" fillId="4" borderId="13" xfId="2" applyNumberFormat="1" applyFont="1" applyFill="1" applyBorder="1" applyAlignment="1">
      <alignment horizontal="left" vertical="top" wrapText="1"/>
    </xf>
    <xf numFmtId="49" fontId="7" fillId="4" borderId="13" xfId="0" applyNumberFormat="1" applyFont="1" applyFill="1" applyBorder="1" applyAlignment="1">
      <alignment vertical="top" wrapText="1"/>
    </xf>
    <xf numFmtId="167" fontId="5" fillId="4" borderId="13" xfId="0" applyNumberFormat="1" applyFont="1" applyFill="1" applyBorder="1" applyAlignment="1">
      <alignment horizontal="left" vertical="top" wrapText="1"/>
    </xf>
    <xf numFmtId="165" fontId="7" fillId="0" borderId="13" xfId="0" applyNumberFormat="1" applyFont="1" applyFill="1" applyBorder="1" applyAlignment="1">
      <alignment horizontal="right" vertical="top"/>
    </xf>
    <xf numFmtId="49" fontId="5" fillId="0" borderId="13" xfId="0" applyNumberFormat="1" applyFont="1" applyBorder="1" applyAlignment="1">
      <alignment vertical="top" wrapText="1"/>
    </xf>
    <xf numFmtId="165" fontId="5" fillId="0" borderId="71" xfId="0" applyNumberFormat="1" applyFont="1" applyFill="1" applyBorder="1" applyAlignment="1">
      <alignment horizontal="right" vertical="top"/>
    </xf>
    <xf numFmtId="165" fontId="5" fillId="4" borderId="9" xfId="0" applyNumberFormat="1" applyFont="1" applyFill="1" applyBorder="1" applyAlignment="1">
      <alignment horizontal="right" vertical="top"/>
    </xf>
    <xf numFmtId="165" fontId="5" fillId="0" borderId="11" xfId="0" applyNumberFormat="1" applyFont="1" applyFill="1" applyBorder="1" applyAlignment="1">
      <alignment horizontal="right" vertical="top"/>
    </xf>
    <xf numFmtId="165" fontId="5" fillId="2" borderId="71" xfId="0" applyNumberFormat="1" applyFont="1" applyFill="1" applyBorder="1" applyAlignment="1">
      <alignment horizontal="right" vertical="top"/>
    </xf>
    <xf numFmtId="165" fontId="5" fillId="4" borderId="9" xfId="0" applyNumberFormat="1" applyFont="1" applyFill="1" applyBorder="1" applyAlignment="1">
      <alignment horizontal="center" vertical="top"/>
    </xf>
    <xf numFmtId="167" fontId="5" fillId="4" borderId="71" xfId="0" applyNumberFormat="1" applyFont="1" applyFill="1" applyBorder="1" applyAlignment="1">
      <alignment horizontal="right" vertical="top"/>
    </xf>
    <xf numFmtId="49" fontId="5" fillId="4" borderId="8" xfId="2" applyNumberFormat="1" applyFont="1" applyFill="1" applyBorder="1" applyAlignment="1">
      <alignment horizontal="left" vertical="top" wrapText="1"/>
    </xf>
    <xf numFmtId="167" fontId="5" fillId="0" borderId="13" xfId="0" applyNumberFormat="1" applyFont="1" applyBorder="1" applyAlignment="1">
      <alignment horizontal="left" vertical="top" wrapText="1"/>
    </xf>
    <xf numFmtId="165" fontId="5" fillId="0" borderId="11" xfId="0" applyNumberFormat="1" applyFont="1" applyBorder="1" applyAlignment="1">
      <alignment horizontal="right" vertical="top"/>
    </xf>
    <xf numFmtId="165" fontId="7" fillId="0" borderId="5" xfId="0" applyNumberFormat="1" applyFont="1" applyBorder="1" applyAlignment="1">
      <alignment horizontal="right" vertical="top"/>
    </xf>
    <xf numFmtId="49" fontId="5" fillId="4" borderId="8" xfId="0" applyNumberFormat="1" applyFont="1" applyFill="1" applyBorder="1" applyAlignment="1">
      <alignment horizontal="left" vertical="top" wrapText="1"/>
    </xf>
    <xf numFmtId="49" fontId="5" fillId="0" borderId="72" xfId="0" applyNumberFormat="1" applyFont="1" applyBorder="1" applyAlignment="1">
      <alignment horizontal="left" vertical="top" wrapText="1"/>
    </xf>
    <xf numFmtId="49" fontId="5" fillId="4" borderId="8" xfId="0" applyNumberFormat="1" applyFont="1" applyFill="1" applyBorder="1" applyAlignment="1">
      <alignment horizontal="center" vertical="top" wrapText="1"/>
    </xf>
    <xf numFmtId="49" fontId="5" fillId="4" borderId="1" xfId="8" applyNumberFormat="1" applyFont="1" applyFill="1" applyBorder="1" applyAlignment="1">
      <alignment horizontal="left" vertical="top" wrapText="1"/>
    </xf>
    <xf numFmtId="49" fontId="5" fillId="4" borderId="1" xfId="8" applyNumberFormat="1" applyFont="1" applyFill="1" applyBorder="1" applyAlignment="1">
      <alignment horizontal="center" vertical="top" wrapText="1"/>
    </xf>
    <xf numFmtId="49" fontId="5" fillId="4" borderId="1" xfId="0" applyNumberFormat="1" applyFont="1" applyFill="1" applyBorder="1" applyAlignment="1">
      <alignment vertical="top" wrapText="1"/>
    </xf>
    <xf numFmtId="0" fontId="5" fillId="4" borderId="7" xfId="0" applyFont="1" applyFill="1" applyBorder="1" applyAlignment="1">
      <alignment horizontal="left" vertical="top" wrapText="1"/>
    </xf>
    <xf numFmtId="49" fontId="5" fillId="0" borderId="1" xfId="0" applyNumberFormat="1" applyFont="1" applyBorder="1" applyAlignment="1">
      <alignment horizontal="center" vertical="top" wrapText="1"/>
    </xf>
    <xf numFmtId="49" fontId="5" fillId="0" borderId="25" xfId="0" applyNumberFormat="1" applyFont="1" applyBorder="1" applyAlignment="1">
      <alignment horizontal="left" vertical="top" wrapText="1"/>
    </xf>
    <xf numFmtId="49" fontId="5" fillId="0" borderId="8" xfId="0" applyNumberFormat="1" applyFont="1" applyBorder="1" applyAlignment="1">
      <alignment horizontal="left" vertical="top" wrapText="1"/>
    </xf>
    <xf numFmtId="49" fontId="5" fillId="4" borderId="10" xfId="0" applyNumberFormat="1" applyFont="1" applyFill="1" applyBorder="1" applyAlignment="1">
      <alignment horizontal="center" vertical="top" wrapText="1"/>
    </xf>
    <xf numFmtId="49" fontId="5" fillId="4" borderId="1" xfId="0" applyNumberFormat="1" applyFont="1" applyFill="1" applyBorder="1" applyAlignment="1">
      <alignment horizontal="center" vertical="top" wrapText="1"/>
    </xf>
    <xf numFmtId="49" fontId="5" fillId="4" borderId="25" xfId="0" applyNumberFormat="1" applyFont="1" applyFill="1" applyBorder="1" applyAlignment="1">
      <alignment horizontal="left" vertical="top" wrapText="1"/>
    </xf>
    <xf numFmtId="49" fontId="5" fillId="4" borderId="8" xfId="0" applyNumberFormat="1" applyFont="1" applyFill="1" applyBorder="1" applyAlignment="1">
      <alignment horizontal="left" vertical="top" wrapText="1"/>
    </xf>
    <xf numFmtId="49" fontId="7" fillId="0" borderId="16" xfId="0" applyNumberFormat="1" applyFont="1" applyBorder="1" applyAlignment="1">
      <alignment horizontal="center" vertical="top" wrapText="1"/>
    </xf>
    <xf numFmtId="49" fontId="7" fillId="4" borderId="28" xfId="0" applyNumberFormat="1" applyFont="1" applyFill="1" applyBorder="1" applyAlignment="1">
      <alignment horizontal="right" vertical="top" wrapText="1"/>
    </xf>
    <xf numFmtId="49" fontId="5" fillId="4" borderId="20" xfId="0" applyNumberFormat="1" applyFont="1" applyFill="1" applyBorder="1" applyAlignment="1">
      <alignment horizontal="left" vertical="top" wrapText="1"/>
    </xf>
    <xf numFmtId="49" fontId="5" fillId="4" borderId="15" xfId="0" applyNumberFormat="1" applyFont="1" applyFill="1" applyBorder="1" applyAlignment="1">
      <alignment horizontal="left" vertical="top" wrapText="1"/>
    </xf>
    <xf numFmtId="49" fontId="7" fillId="4" borderId="34" xfId="0" applyNumberFormat="1" applyFont="1" applyFill="1" applyBorder="1" applyAlignment="1">
      <alignment horizontal="center" vertical="top" wrapText="1"/>
    </xf>
    <xf numFmtId="0" fontId="5" fillId="0" borderId="7" xfId="0" applyFont="1" applyBorder="1" applyAlignment="1">
      <alignment horizontal="center" vertical="top" wrapText="1"/>
    </xf>
    <xf numFmtId="0" fontId="5" fillId="0" borderId="7" xfId="0" applyFont="1" applyBorder="1" applyAlignment="1">
      <alignment horizontal="left" vertical="top" wrapText="1"/>
    </xf>
    <xf numFmtId="0" fontId="5" fillId="4" borderId="24" xfId="0" applyFont="1" applyFill="1" applyBorder="1" applyAlignment="1">
      <alignment horizontal="left" vertical="top" wrapText="1"/>
    </xf>
    <xf numFmtId="0" fontId="5" fillId="4" borderId="1" xfId="0" applyFont="1" applyFill="1" applyBorder="1" applyAlignment="1">
      <alignment horizontal="left" vertical="top" wrapText="1"/>
    </xf>
    <xf numFmtId="49" fontId="7" fillId="0" borderId="53" xfId="0" applyNumberFormat="1" applyFont="1" applyBorder="1" applyAlignment="1">
      <alignment horizontal="center" vertical="top" wrapText="1"/>
    </xf>
    <xf numFmtId="0" fontId="5" fillId="4" borderId="7" xfId="0" applyFont="1" applyFill="1" applyBorder="1" applyAlignment="1">
      <alignment horizontal="left" vertical="top" wrapText="1"/>
    </xf>
    <xf numFmtId="168" fontId="5" fillId="4" borderId="0" xfId="0" applyNumberFormat="1" applyFont="1" applyFill="1" applyAlignment="1">
      <alignment horizontal="center" vertical="top" wrapText="1"/>
    </xf>
    <xf numFmtId="49" fontId="5" fillId="4" borderId="0" xfId="0" applyNumberFormat="1" applyFont="1" applyFill="1" applyAlignment="1">
      <alignment horizontal="center" vertical="top"/>
    </xf>
    <xf numFmtId="0" fontId="5" fillId="4" borderId="0" xfId="0" applyFont="1" applyFill="1" applyAlignment="1">
      <alignment horizontal="center" vertical="top"/>
    </xf>
    <xf numFmtId="168" fontId="5" fillId="4" borderId="1" xfId="0" applyNumberFormat="1" applyFont="1" applyFill="1" applyBorder="1" applyAlignment="1">
      <alignment horizontal="center" vertical="top"/>
    </xf>
    <xf numFmtId="168" fontId="7" fillId="4" borderId="1" xfId="0" applyNumberFormat="1" applyFont="1" applyFill="1" applyBorder="1" applyAlignment="1">
      <alignment horizontal="center" vertical="top"/>
    </xf>
    <xf numFmtId="0" fontId="7" fillId="4" borderId="0" xfId="0" applyFont="1" applyFill="1" applyAlignment="1">
      <alignment vertical="top"/>
    </xf>
    <xf numFmtId="0" fontId="7" fillId="4" borderId="0" xfId="0" applyFont="1" applyFill="1" applyAlignment="1">
      <alignment horizontal="left"/>
    </xf>
    <xf numFmtId="165" fontId="7" fillId="4" borderId="0" xfId="0" applyNumberFormat="1" applyFont="1" applyFill="1" applyAlignment="1">
      <alignment horizontal="center" vertical="top"/>
    </xf>
    <xf numFmtId="168" fontId="7" fillId="4" borderId="0" xfId="0" applyNumberFormat="1" applyFont="1" applyFill="1" applyAlignment="1">
      <alignment horizontal="center" vertical="top"/>
    </xf>
    <xf numFmtId="0" fontId="7" fillId="4" borderId="0" xfId="0" applyFont="1" applyFill="1" applyAlignment="1">
      <alignment horizontal="right" vertical="top"/>
    </xf>
    <xf numFmtId="168" fontId="7" fillId="4" borderId="32" xfId="0" applyNumberFormat="1" applyFont="1" applyFill="1" applyBorder="1" applyAlignment="1">
      <alignment horizontal="center" vertical="top" wrapText="1"/>
    </xf>
    <xf numFmtId="0" fontId="7" fillId="4" borderId="1" xfId="0" applyFont="1" applyFill="1" applyBorder="1" applyAlignment="1">
      <alignment wrapText="1"/>
    </xf>
    <xf numFmtId="0" fontId="5" fillId="4" borderId="15" xfId="0" applyFont="1" applyFill="1" applyBorder="1" applyAlignment="1">
      <alignment horizontal="left" textRotation="90" wrapText="1"/>
    </xf>
    <xf numFmtId="165" fontId="7" fillId="4" borderId="16" xfId="0" applyNumberFormat="1" applyFont="1" applyFill="1" applyBorder="1" applyAlignment="1">
      <alignment horizontal="center" vertical="top" wrapText="1"/>
    </xf>
    <xf numFmtId="168" fontId="7" fillId="4" borderId="16" xfId="0" applyNumberFormat="1" applyFont="1" applyFill="1" applyBorder="1" applyAlignment="1">
      <alignment horizontal="center" vertical="top" wrapText="1"/>
    </xf>
    <xf numFmtId="0" fontId="7" fillId="4" borderId="15" xfId="0" applyFont="1" applyFill="1" applyBorder="1" applyAlignment="1">
      <alignment wrapText="1"/>
    </xf>
    <xf numFmtId="165" fontId="7" fillId="7" borderId="16" xfId="0" applyNumberFormat="1" applyFont="1" applyFill="1" applyBorder="1" applyAlignment="1">
      <alignment horizontal="center" vertical="top" wrapText="1"/>
    </xf>
    <xf numFmtId="168" fontId="7" fillId="7" borderId="16" xfId="0" applyNumberFormat="1" applyFont="1" applyFill="1" applyBorder="1" applyAlignment="1">
      <alignment horizontal="center" vertical="top" wrapText="1"/>
    </xf>
    <xf numFmtId="165" fontId="5" fillId="4" borderId="35" xfId="0" applyNumberFormat="1" applyFont="1" applyFill="1" applyBorder="1" applyAlignment="1">
      <alignment horizontal="center" vertical="top"/>
    </xf>
    <xf numFmtId="165" fontId="5" fillId="4" borderId="12" xfId="0" applyNumberFormat="1" applyFont="1" applyFill="1" applyBorder="1" applyAlignment="1">
      <alignment horizontal="center" vertical="top"/>
    </xf>
    <xf numFmtId="164" fontId="5" fillId="4" borderId="1" xfId="0" applyNumberFormat="1" applyFont="1" applyFill="1" applyBorder="1" applyAlignment="1">
      <alignment vertical="top" wrapText="1"/>
    </xf>
    <xf numFmtId="165" fontId="5" fillId="4" borderId="10" xfId="0" applyNumberFormat="1" applyFont="1" applyFill="1" applyBorder="1" applyAlignment="1">
      <alignment horizontal="center" vertical="top"/>
    </xf>
    <xf numFmtId="165" fontId="5" fillId="4" borderId="1" xfId="0" applyNumberFormat="1" applyFont="1" applyFill="1" applyBorder="1" applyAlignment="1">
      <alignment horizontal="center" vertical="top"/>
    </xf>
    <xf numFmtId="165" fontId="5" fillId="4" borderId="11" xfId="0" applyNumberFormat="1" applyFont="1" applyFill="1" applyBorder="1" applyAlignment="1">
      <alignment horizontal="center" vertical="top"/>
    </xf>
    <xf numFmtId="164" fontId="5" fillId="4" borderId="13" xfId="0" applyNumberFormat="1" applyFont="1" applyFill="1" applyBorder="1" applyAlignment="1">
      <alignment vertical="top" wrapText="1"/>
    </xf>
    <xf numFmtId="165" fontId="7" fillId="4" borderId="5" xfId="0" applyNumberFormat="1" applyFont="1" applyFill="1" applyBorder="1" applyAlignment="1">
      <alignment horizontal="center" vertical="top"/>
    </xf>
    <xf numFmtId="49" fontId="5" fillId="4" borderId="21" xfId="0" applyNumberFormat="1" applyFont="1" applyFill="1" applyBorder="1" applyAlignment="1">
      <alignment vertical="top" wrapText="1"/>
    </xf>
    <xf numFmtId="0" fontId="5" fillId="4" borderId="36" xfId="0" applyFont="1" applyFill="1" applyBorder="1" applyAlignment="1">
      <alignment vertical="top"/>
    </xf>
    <xf numFmtId="165" fontId="5" fillId="4" borderId="6" xfId="0" applyNumberFormat="1" applyFont="1" applyFill="1" applyBorder="1" applyAlignment="1">
      <alignment horizontal="center" vertical="top"/>
    </xf>
    <xf numFmtId="165" fontId="5" fillId="4" borderId="7" xfId="0" applyNumberFormat="1" applyFont="1" applyFill="1" applyBorder="1" applyAlignment="1">
      <alignment horizontal="center" vertical="top"/>
    </xf>
    <xf numFmtId="0" fontId="12" fillId="4" borderId="13" xfId="0" applyFont="1" applyFill="1" applyBorder="1" applyAlignment="1">
      <alignment vertical="top" wrapText="1"/>
    </xf>
    <xf numFmtId="0" fontId="12" fillId="4" borderId="13" xfId="0" applyFont="1" applyFill="1" applyBorder="1" applyAlignment="1">
      <alignment horizontal="left" vertical="top" wrapText="1"/>
    </xf>
    <xf numFmtId="165" fontId="5" fillId="4" borderId="17" xfId="0" applyNumberFormat="1" applyFont="1" applyFill="1" applyBorder="1" applyAlignment="1">
      <alignment horizontal="center" vertical="top"/>
    </xf>
    <xf numFmtId="0" fontId="5" fillId="4" borderId="22" xfId="0" applyFont="1" applyFill="1" applyBorder="1" applyAlignment="1">
      <alignment vertical="top"/>
    </xf>
    <xf numFmtId="165" fontId="5" fillId="4" borderId="33" xfId="0" applyNumberFormat="1" applyFont="1" applyFill="1" applyBorder="1" applyAlignment="1">
      <alignment horizontal="center" vertical="top"/>
    </xf>
    <xf numFmtId="165" fontId="5" fillId="4" borderId="14" xfId="0" applyNumberFormat="1" applyFont="1" applyFill="1" applyBorder="1" applyAlignment="1">
      <alignment horizontal="center" vertical="top"/>
    </xf>
    <xf numFmtId="165" fontId="5" fillId="4" borderId="73" xfId="0" applyNumberFormat="1" applyFont="1" applyFill="1" applyBorder="1" applyAlignment="1">
      <alignment horizontal="center" vertical="top"/>
    </xf>
    <xf numFmtId="49" fontId="11" fillId="4" borderId="1" xfId="0" applyNumberFormat="1" applyFont="1" applyFill="1" applyBorder="1" applyAlignment="1">
      <alignment horizontal="center" vertical="top" wrapText="1"/>
    </xf>
    <xf numFmtId="165" fontId="5" fillId="4" borderId="41" xfId="0" applyNumberFormat="1" applyFont="1" applyFill="1" applyBorder="1" applyAlignment="1">
      <alignment horizontal="center" vertical="top"/>
    </xf>
    <xf numFmtId="165" fontId="5" fillId="4" borderId="72" xfId="0" applyNumberFormat="1" applyFont="1" applyFill="1" applyBorder="1" applyAlignment="1">
      <alignment horizontal="center" vertical="top"/>
    </xf>
    <xf numFmtId="1" fontId="5" fillId="4" borderId="13" xfId="2" applyNumberFormat="1" applyFont="1" applyFill="1" applyBorder="1" applyAlignment="1">
      <alignment horizontal="left" vertical="top" wrapText="1"/>
    </xf>
    <xf numFmtId="165" fontId="5" fillId="4" borderId="29" xfId="0" applyNumberFormat="1" applyFont="1" applyFill="1" applyBorder="1" applyAlignment="1">
      <alignment horizontal="center" vertical="top"/>
    </xf>
    <xf numFmtId="165" fontId="5" fillId="4" borderId="23" xfId="0" applyNumberFormat="1" applyFont="1" applyFill="1" applyBorder="1" applyAlignment="1">
      <alignment horizontal="center" vertical="top"/>
    </xf>
    <xf numFmtId="1" fontId="5" fillId="4" borderId="8" xfId="2" applyNumberFormat="1" applyFont="1" applyFill="1" applyBorder="1" applyAlignment="1">
      <alignment horizontal="left" vertical="top" wrapText="1"/>
    </xf>
    <xf numFmtId="165" fontId="5" fillId="4" borderId="21" xfId="0" applyNumberFormat="1" applyFont="1" applyFill="1" applyBorder="1" applyAlignment="1">
      <alignment horizontal="center" vertical="top"/>
    </xf>
    <xf numFmtId="49" fontId="5" fillId="4" borderId="64" xfId="0" applyNumberFormat="1" applyFont="1" applyFill="1" applyBorder="1" applyAlignment="1">
      <alignment vertical="top" wrapText="1"/>
    </xf>
    <xf numFmtId="0" fontId="5" fillId="4" borderId="24" xfId="0" applyFont="1" applyFill="1" applyBorder="1" applyAlignment="1">
      <alignment vertical="top"/>
    </xf>
    <xf numFmtId="165" fontId="5" fillId="4" borderId="47" xfId="0" applyNumberFormat="1" applyFont="1" applyFill="1" applyBorder="1" applyAlignment="1">
      <alignment horizontal="center" vertical="top"/>
    </xf>
    <xf numFmtId="165" fontId="5" fillId="4" borderId="58" xfId="0" applyNumberFormat="1" applyFont="1" applyFill="1" applyBorder="1" applyAlignment="1">
      <alignment horizontal="center" vertical="top"/>
    </xf>
    <xf numFmtId="165" fontId="5" fillId="4" borderId="68" xfId="0" applyNumberFormat="1" applyFont="1" applyFill="1" applyBorder="1" applyAlignment="1">
      <alignment horizontal="center" vertical="top"/>
    </xf>
    <xf numFmtId="165" fontId="7" fillId="4" borderId="28" xfId="0" applyNumberFormat="1" applyFont="1" applyFill="1" applyBorder="1" applyAlignment="1">
      <alignment horizontal="center" vertical="top"/>
    </xf>
    <xf numFmtId="49" fontId="7" fillId="4" borderId="15" xfId="0" applyNumberFormat="1" applyFont="1" applyFill="1" applyBorder="1" applyAlignment="1">
      <alignment wrapText="1"/>
    </xf>
    <xf numFmtId="49" fontId="7" fillId="4" borderId="15" xfId="0" applyNumberFormat="1" applyFont="1" applyFill="1" applyBorder="1" applyAlignment="1">
      <alignment horizontal="left" textRotation="90" wrapText="1"/>
    </xf>
    <xf numFmtId="165" fontId="7" fillId="4" borderId="13" xfId="0" applyNumberFormat="1" applyFont="1" applyFill="1" applyBorder="1" applyAlignment="1">
      <alignment horizontal="center" vertical="top"/>
    </xf>
    <xf numFmtId="0" fontId="7" fillId="4" borderId="15" xfId="0" applyFont="1" applyFill="1" applyBorder="1" applyAlignment="1">
      <alignment horizontal="left" textRotation="90" wrapText="1"/>
    </xf>
    <xf numFmtId="165" fontId="5" fillId="4" borderId="57" xfId="0" applyNumberFormat="1" applyFont="1" applyFill="1" applyBorder="1" applyAlignment="1">
      <alignment horizontal="center" vertical="top"/>
    </xf>
    <xf numFmtId="165" fontId="5" fillId="4" borderId="19" xfId="0" applyNumberFormat="1" applyFont="1" applyFill="1" applyBorder="1" applyAlignment="1">
      <alignment horizontal="center" vertical="top"/>
    </xf>
    <xf numFmtId="165" fontId="5" fillId="4" borderId="32" xfId="0" applyNumberFormat="1" applyFont="1" applyFill="1" applyBorder="1" applyAlignment="1">
      <alignment horizontal="center" vertical="top"/>
    </xf>
    <xf numFmtId="0" fontId="5" fillId="4" borderId="13" xfId="6" applyFont="1" applyFill="1" applyBorder="1" applyAlignment="1">
      <alignment horizontal="left" vertical="top" wrapText="1"/>
    </xf>
    <xf numFmtId="0" fontId="5" fillId="4" borderId="8" xfId="0" applyFont="1" applyFill="1" applyBorder="1" applyAlignment="1">
      <alignment vertical="top" wrapText="1"/>
    </xf>
    <xf numFmtId="167" fontId="5" fillId="4" borderId="35" xfId="0" applyNumberFormat="1" applyFont="1" applyFill="1" applyBorder="1" applyAlignment="1">
      <alignment vertical="top"/>
    </xf>
    <xf numFmtId="167" fontId="5" fillId="4" borderId="12" xfId="0" applyNumberFormat="1" applyFont="1" applyFill="1" applyBorder="1" applyAlignment="1">
      <alignment vertical="top"/>
    </xf>
    <xf numFmtId="167" fontId="5" fillId="4" borderId="18" xfId="0" applyNumberFormat="1" applyFont="1" applyFill="1" applyBorder="1" applyAlignment="1">
      <alignment vertical="top"/>
    </xf>
    <xf numFmtId="167" fontId="5" fillId="4" borderId="6" xfId="0" applyNumberFormat="1" applyFont="1" applyFill="1" applyBorder="1" applyAlignment="1">
      <alignment vertical="top"/>
    </xf>
    <xf numFmtId="167" fontId="5" fillId="4" borderId="1" xfId="0" applyNumberFormat="1" applyFont="1" applyFill="1" applyBorder="1" applyAlignment="1">
      <alignment vertical="top"/>
    </xf>
    <xf numFmtId="167" fontId="5" fillId="4" borderId="7" xfId="0" applyNumberFormat="1" applyFont="1" applyFill="1" applyBorder="1" applyAlignment="1">
      <alignment vertical="top"/>
    </xf>
    <xf numFmtId="167" fontId="5" fillId="4" borderId="9" xfId="0" applyNumberFormat="1" applyFont="1" applyFill="1" applyBorder="1" applyAlignment="1">
      <alignment vertical="top"/>
    </xf>
    <xf numFmtId="167" fontId="5" fillId="4" borderId="5" xfId="0" applyNumberFormat="1" applyFont="1" applyFill="1" applyBorder="1" applyAlignment="1">
      <alignment vertical="top"/>
    </xf>
    <xf numFmtId="165" fontId="7" fillId="4" borderId="3" xfId="0" applyNumberFormat="1" applyFont="1" applyFill="1" applyBorder="1" applyAlignment="1">
      <alignment horizontal="center" vertical="top"/>
    </xf>
    <xf numFmtId="168" fontId="7" fillId="7" borderId="31" xfId="0" applyNumberFormat="1" applyFont="1" applyFill="1" applyBorder="1" applyAlignment="1">
      <alignment horizontal="center" vertical="top" wrapText="1"/>
    </xf>
    <xf numFmtId="0" fontId="5" fillId="4" borderId="8" xfId="0" applyFont="1" applyFill="1" applyBorder="1" applyAlignment="1">
      <alignment horizontal="left" vertical="top" wrapText="1"/>
    </xf>
    <xf numFmtId="165" fontId="5" fillId="4" borderId="8" xfId="0" applyNumberFormat="1" applyFont="1" applyFill="1" applyBorder="1" applyAlignment="1">
      <alignment horizontal="center" vertical="top"/>
    </xf>
    <xf numFmtId="165" fontId="5" fillId="4" borderId="13" xfId="0" applyNumberFormat="1" applyFont="1" applyFill="1" applyBorder="1" applyAlignment="1">
      <alignment horizontal="center" vertical="top"/>
    </xf>
    <xf numFmtId="165" fontId="5" fillId="4" borderId="61" xfId="0" applyNumberFormat="1" applyFont="1" applyFill="1" applyBorder="1" applyAlignment="1">
      <alignment horizontal="center" vertical="top"/>
    </xf>
    <xf numFmtId="0" fontId="5" fillId="4" borderId="13" xfId="0" applyFont="1" applyFill="1" applyBorder="1" applyAlignment="1">
      <alignment vertical="top" wrapText="1"/>
    </xf>
    <xf numFmtId="167" fontId="5" fillId="0" borderId="14" xfId="0" applyNumberFormat="1" applyFont="1" applyBorder="1" applyAlignment="1">
      <alignment horizontal="left" vertical="top" wrapText="1"/>
    </xf>
    <xf numFmtId="49" fontId="5" fillId="0" borderId="17" xfId="0" applyNumberFormat="1" applyFont="1" applyBorder="1" applyAlignment="1">
      <alignment horizontal="center" vertical="top" wrapText="1"/>
    </xf>
    <xf numFmtId="167" fontId="5" fillId="0" borderId="13" xfId="0" applyNumberFormat="1" applyFont="1" applyBorder="1" applyAlignment="1">
      <alignment vertical="top" wrapText="1"/>
    </xf>
    <xf numFmtId="49" fontId="5" fillId="4" borderId="33" xfId="0" applyNumberFormat="1" applyFont="1" applyFill="1" applyBorder="1" applyAlignment="1">
      <alignment horizontal="center" vertical="top" wrapText="1"/>
    </xf>
    <xf numFmtId="49" fontId="5" fillId="4" borderId="17" xfId="0" applyNumberFormat="1" applyFont="1" applyFill="1" applyBorder="1" applyAlignment="1">
      <alignment horizontal="center" vertical="top" wrapText="1"/>
    </xf>
    <xf numFmtId="0" fontId="7" fillId="4" borderId="22" xfId="0" applyFont="1" applyFill="1" applyBorder="1" applyAlignment="1">
      <alignment wrapText="1"/>
    </xf>
    <xf numFmtId="0" fontId="7" fillId="4" borderId="22" xfId="0" applyFont="1" applyFill="1" applyBorder="1" applyAlignment="1">
      <alignment horizontal="left" textRotation="90" wrapText="1"/>
    </xf>
    <xf numFmtId="0" fontId="5" fillId="4" borderId="17" xfId="0" applyFont="1" applyFill="1" applyBorder="1" applyAlignment="1">
      <alignment horizontal="left" vertical="top" wrapText="1"/>
    </xf>
    <xf numFmtId="0" fontId="5" fillId="4" borderId="18" xfId="0" applyFont="1" applyFill="1" applyBorder="1" applyAlignment="1">
      <alignment vertical="top"/>
    </xf>
    <xf numFmtId="0" fontId="5" fillId="4" borderId="17" xfId="0" applyFont="1" applyFill="1" applyBorder="1" applyAlignment="1">
      <alignment vertical="top" wrapText="1"/>
    </xf>
    <xf numFmtId="165" fontId="5" fillId="4" borderId="20" xfId="0" applyNumberFormat="1" applyFont="1" applyFill="1" applyBorder="1" applyAlignment="1">
      <alignment horizontal="center" vertical="top"/>
    </xf>
    <xf numFmtId="165" fontId="5" fillId="4" borderId="15" xfId="0" applyNumberFormat="1" applyFont="1" applyFill="1" applyBorder="1" applyAlignment="1">
      <alignment horizontal="center" vertical="top"/>
    </xf>
    <xf numFmtId="0" fontId="5" fillId="0" borderId="17" xfId="0" applyFont="1" applyBorder="1" applyAlignment="1">
      <alignment vertical="top" wrapText="1"/>
    </xf>
    <xf numFmtId="0" fontId="5" fillId="4" borderId="1" xfId="0" applyFont="1" applyFill="1" applyBorder="1"/>
    <xf numFmtId="49" fontId="7" fillId="4" borderId="1" xfId="0" applyNumberFormat="1" applyFont="1" applyFill="1" applyBorder="1" applyAlignment="1">
      <alignment wrapText="1"/>
    </xf>
    <xf numFmtId="49" fontId="7" fillId="4" borderId="1" xfId="0" applyNumberFormat="1" applyFont="1" applyFill="1" applyBorder="1" applyAlignment="1">
      <alignment horizontal="left" textRotation="90" wrapText="1"/>
    </xf>
    <xf numFmtId="49" fontId="5" fillId="0" borderId="1" xfId="8" applyNumberFormat="1" applyFont="1" applyBorder="1" applyAlignment="1">
      <alignment horizontal="left" vertical="top" wrapText="1"/>
    </xf>
    <xf numFmtId="0" fontId="5" fillId="4" borderId="1" xfId="8" applyFont="1" applyFill="1" applyBorder="1" applyAlignment="1">
      <alignment horizontal="left" vertical="top" wrapText="1"/>
    </xf>
    <xf numFmtId="49" fontId="5" fillId="4" borderId="1" xfId="8" applyNumberFormat="1" applyFont="1" applyFill="1" applyBorder="1" applyAlignment="1">
      <alignment vertical="top" wrapText="1"/>
    </xf>
    <xf numFmtId="0" fontId="5" fillId="0" borderId="1" xfId="8" applyFont="1" applyBorder="1" applyAlignment="1">
      <alignment horizontal="left" vertical="top"/>
    </xf>
    <xf numFmtId="165" fontId="5" fillId="4" borderId="35" xfId="0" applyNumberFormat="1" applyFont="1" applyFill="1" applyBorder="1" applyAlignment="1">
      <alignment vertical="top"/>
    </xf>
    <xf numFmtId="167" fontId="5" fillId="4" borderId="36" xfId="0" applyNumberFormat="1" applyFont="1" applyFill="1" applyBorder="1" applyAlignment="1">
      <alignment horizontal="center" vertical="top"/>
    </xf>
    <xf numFmtId="165" fontId="5" fillId="2" borderId="12" xfId="0" applyNumberFormat="1" applyFont="1" applyFill="1" applyBorder="1" applyAlignment="1">
      <alignment vertical="top"/>
    </xf>
    <xf numFmtId="165" fontId="5" fillId="2" borderId="18" xfId="0" applyNumberFormat="1" applyFont="1" applyFill="1" applyBorder="1" applyAlignment="1">
      <alignment vertical="top"/>
    </xf>
    <xf numFmtId="1" fontId="5" fillId="4" borderId="1" xfId="7" applyNumberFormat="1" applyFont="1" applyFill="1" applyBorder="1" applyAlignment="1">
      <alignment horizontal="left" vertical="top" wrapText="1"/>
    </xf>
    <xf numFmtId="0" fontId="5" fillId="4" borderId="1" xfId="8" applyFont="1" applyFill="1" applyBorder="1" applyAlignment="1">
      <alignment horizontal="center" vertical="top"/>
    </xf>
    <xf numFmtId="0" fontId="5" fillId="0" borderId="1" xfId="0" applyFont="1" applyBorder="1" applyAlignment="1">
      <alignment horizontal="left" vertical="top"/>
    </xf>
    <xf numFmtId="165" fontId="5" fillId="2" borderId="10" xfId="0" applyNumberFormat="1" applyFont="1" applyFill="1" applyBorder="1" applyAlignment="1">
      <alignment vertical="top"/>
    </xf>
    <xf numFmtId="167" fontId="5" fillId="4" borderId="15" xfId="0" applyNumberFormat="1" applyFont="1" applyFill="1" applyBorder="1" applyAlignment="1">
      <alignment horizontal="center" vertical="top"/>
    </xf>
    <xf numFmtId="165" fontId="5" fillId="2" borderId="1" xfId="0" applyNumberFormat="1" applyFont="1" applyFill="1" applyBorder="1" applyAlignment="1">
      <alignment vertical="top"/>
    </xf>
    <xf numFmtId="165" fontId="5" fillId="2" borderId="11" xfId="0" applyNumberFormat="1" applyFont="1" applyFill="1" applyBorder="1" applyAlignment="1">
      <alignment vertical="top"/>
    </xf>
    <xf numFmtId="1" fontId="5" fillId="0" borderId="1" xfId="7" applyNumberFormat="1" applyFont="1" applyBorder="1" applyAlignment="1">
      <alignment horizontal="left" vertical="top" wrapText="1"/>
    </xf>
    <xf numFmtId="13" fontId="5" fillId="4" borderId="1" xfId="8" applyNumberFormat="1" applyFont="1" applyFill="1" applyBorder="1" applyAlignment="1">
      <alignment horizontal="left" vertical="top" wrapText="1"/>
    </xf>
    <xf numFmtId="16" fontId="5" fillId="4" borderId="1" xfId="8" applyNumberFormat="1" applyFont="1" applyFill="1" applyBorder="1" applyAlignment="1">
      <alignment horizontal="center" vertical="top"/>
    </xf>
    <xf numFmtId="0" fontId="5" fillId="4" borderId="1" xfId="8" applyFont="1" applyFill="1" applyBorder="1" applyAlignment="1">
      <alignment horizontal="center" vertical="top" wrapText="1"/>
    </xf>
    <xf numFmtId="165" fontId="5" fillId="0" borderId="57" xfId="0" applyNumberFormat="1" applyFont="1" applyBorder="1" applyAlignment="1">
      <alignment vertical="top"/>
    </xf>
    <xf numFmtId="167" fontId="5" fillId="4" borderId="58" xfId="0" applyNumberFormat="1" applyFont="1" applyFill="1" applyBorder="1" applyAlignment="1">
      <alignment horizontal="center" vertical="top"/>
    </xf>
    <xf numFmtId="165" fontId="5" fillId="0" borderId="19" xfId="0" applyNumberFormat="1" applyFont="1" applyBorder="1" applyAlignment="1">
      <alignment vertical="top"/>
    </xf>
    <xf numFmtId="165" fontId="5" fillId="0" borderId="68" xfId="0" applyNumberFormat="1" applyFont="1" applyBorder="1" applyAlignment="1">
      <alignment vertical="top"/>
    </xf>
    <xf numFmtId="0" fontId="5" fillId="0" borderId="1" xfId="8" applyFont="1" applyBorder="1" applyAlignment="1">
      <alignment horizontal="center" vertical="top" wrapText="1"/>
    </xf>
    <xf numFmtId="0" fontId="5" fillId="4" borderId="1" xfId="6" applyFont="1" applyFill="1" applyBorder="1" applyAlignment="1">
      <alignment horizontal="left" vertical="top" wrapText="1"/>
    </xf>
    <xf numFmtId="49" fontId="7" fillId="4" borderId="15" xfId="0" applyNumberFormat="1" applyFont="1" applyFill="1" applyBorder="1" applyAlignment="1">
      <alignment horizontal="left" wrapText="1"/>
    </xf>
    <xf numFmtId="165" fontId="7" fillId="4" borderId="67" xfId="0" applyNumberFormat="1" applyFont="1" applyFill="1" applyBorder="1" applyAlignment="1">
      <alignment horizontal="center" vertical="top"/>
    </xf>
    <xf numFmtId="49" fontId="5" fillId="4" borderId="3" xfId="0" applyNumberFormat="1" applyFont="1" applyFill="1" applyBorder="1" applyAlignment="1">
      <alignment horizontal="center" vertical="top" wrapText="1"/>
    </xf>
    <xf numFmtId="49" fontId="7" fillId="4" borderId="0" xfId="0" applyNumberFormat="1" applyFont="1" applyFill="1" applyAlignment="1">
      <alignment horizontal="right" wrapText="1"/>
    </xf>
    <xf numFmtId="164" fontId="5" fillId="4" borderId="0" xfId="0" applyNumberFormat="1" applyFont="1" applyFill="1" applyAlignment="1">
      <alignment vertical="top" wrapText="1"/>
    </xf>
    <xf numFmtId="49" fontId="7" fillId="4" borderId="0" xfId="0" applyNumberFormat="1" applyFont="1" applyFill="1" applyAlignment="1">
      <alignment horizontal="center" vertical="top" wrapText="1"/>
    </xf>
    <xf numFmtId="164" fontId="5" fillId="4" borderId="0" xfId="0" applyNumberFormat="1" applyFont="1" applyFill="1" applyAlignment="1">
      <alignment horizontal="center" vertical="top" wrapText="1"/>
    </xf>
    <xf numFmtId="0" fontId="5" fillId="2" borderId="0" xfId="0" applyFont="1" applyFill="1" applyAlignment="1">
      <alignment vertical="top"/>
    </xf>
    <xf numFmtId="167" fontId="5" fillId="0" borderId="0" xfId="0" applyNumberFormat="1" applyFont="1" applyAlignment="1">
      <alignment horizontal="right" vertical="top"/>
    </xf>
    <xf numFmtId="167" fontId="5" fillId="4" borderId="0" xfId="0" applyNumberFormat="1" applyFont="1" applyFill="1" applyAlignment="1">
      <alignment horizontal="right" vertical="top"/>
    </xf>
    <xf numFmtId="49" fontId="5" fillId="0" borderId="0" xfId="0" applyNumberFormat="1" applyFont="1" applyAlignment="1">
      <alignment horizontal="center" vertical="top" wrapText="1"/>
    </xf>
    <xf numFmtId="49" fontId="7" fillId="0" borderId="1" xfId="0" applyNumberFormat="1" applyFont="1" applyBorder="1" applyAlignment="1">
      <alignment horizontal="center" vertical="top"/>
    </xf>
    <xf numFmtId="49" fontId="7" fillId="0" borderId="0" xfId="0" applyNumberFormat="1" applyFont="1" applyAlignment="1">
      <alignment horizontal="center" vertical="top" wrapText="1"/>
    </xf>
    <xf numFmtId="0" fontId="7" fillId="2" borderId="0" xfId="0" applyFont="1" applyFill="1" applyAlignment="1">
      <alignment vertical="top"/>
    </xf>
    <xf numFmtId="167" fontId="7" fillId="0" borderId="0" xfId="0" applyNumberFormat="1" applyFont="1" applyAlignment="1">
      <alignment horizontal="right" vertical="top"/>
    </xf>
    <xf numFmtId="167" fontId="7" fillId="4" borderId="0" xfId="0" applyNumberFormat="1" applyFont="1" applyFill="1" applyAlignment="1">
      <alignment horizontal="right" vertical="top"/>
    </xf>
    <xf numFmtId="49" fontId="7" fillId="0" borderId="0" xfId="0" applyNumberFormat="1" applyFont="1" applyAlignment="1">
      <alignment horizontal="center" vertical="top"/>
    </xf>
    <xf numFmtId="0" fontId="5" fillId="0" borderId="0" xfId="0" applyFont="1" applyAlignment="1">
      <alignment vertical="top" wrapText="1"/>
    </xf>
    <xf numFmtId="0" fontId="7" fillId="0" borderId="0" xfId="0" applyFont="1" applyAlignment="1">
      <alignment horizontal="right" vertical="top"/>
    </xf>
    <xf numFmtId="167" fontId="7" fillId="0" borderId="32" xfId="0" applyNumberFormat="1" applyFont="1" applyBorder="1" applyAlignment="1">
      <alignment horizontal="right" vertical="top" wrapText="1"/>
    </xf>
    <xf numFmtId="167" fontId="7" fillId="4" borderId="32" xfId="0" applyNumberFormat="1" applyFont="1" applyFill="1" applyBorder="1" applyAlignment="1">
      <alignment horizontal="right" vertical="top" wrapText="1"/>
    </xf>
    <xf numFmtId="49" fontId="7" fillId="0" borderId="6" xfId="0" applyNumberFormat="1" applyFont="1" applyBorder="1" applyAlignment="1">
      <alignment vertical="top" wrapText="1"/>
    </xf>
    <xf numFmtId="0" fontId="7" fillId="2" borderId="20" xfId="0" applyFont="1" applyFill="1" applyBorder="1" applyAlignment="1">
      <alignment vertical="top" wrapText="1"/>
    </xf>
    <xf numFmtId="0" fontId="7" fillId="5" borderId="32" xfId="0" applyFont="1" applyFill="1" applyBorder="1" applyAlignment="1">
      <alignment vertical="top" wrapText="1"/>
    </xf>
    <xf numFmtId="167" fontId="7" fillId="5" borderId="32" xfId="0" applyNumberFormat="1" applyFont="1" applyFill="1" applyBorder="1" applyAlignment="1">
      <alignment vertical="top" wrapText="1"/>
    </xf>
    <xf numFmtId="0" fontId="7" fillId="5" borderId="32" xfId="0" applyFont="1" applyFill="1" applyBorder="1" applyAlignment="1">
      <alignment horizontal="right" vertical="top" wrapText="1"/>
    </xf>
    <xf numFmtId="49" fontId="7" fillId="4" borderId="7" xfId="0" applyNumberFormat="1" applyFont="1" applyFill="1" applyBorder="1" applyAlignment="1">
      <alignment horizontal="center" vertical="top" wrapText="1"/>
    </xf>
    <xf numFmtId="0" fontId="7" fillId="2" borderId="15" xfId="0" applyFont="1" applyFill="1" applyBorder="1" applyAlignment="1">
      <alignment vertical="top" wrapText="1"/>
    </xf>
    <xf numFmtId="0" fontId="7" fillId="2" borderId="15" xfId="0" applyFont="1" applyFill="1" applyBorder="1" applyAlignment="1">
      <alignment vertical="top" textRotation="90" wrapText="1"/>
    </xf>
    <xf numFmtId="0" fontId="7" fillId="3" borderId="16" xfId="0" applyFont="1" applyFill="1" applyBorder="1" applyAlignment="1">
      <alignment vertical="top" wrapText="1"/>
    </xf>
    <xf numFmtId="167" fontId="7" fillId="3" borderId="16" xfId="0" applyNumberFormat="1" applyFont="1" applyFill="1" applyBorder="1" applyAlignment="1">
      <alignment vertical="top" wrapText="1"/>
    </xf>
    <xf numFmtId="0" fontId="7" fillId="3" borderId="16" xfId="0" applyFont="1" applyFill="1" applyBorder="1" applyAlignment="1">
      <alignment horizontal="right" vertical="top" wrapText="1"/>
    </xf>
    <xf numFmtId="0" fontId="7" fillId="3" borderId="31" xfId="0" applyFont="1" applyFill="1" applyBorder="1" applyAlignment="1">
      <alignment horizontal="right" vertical="top" wrapText="1"/>
    </xf>
    <xf numFmtId="0" fontId="7" fillId="4" borderId="13" xfId="0" applyFont="1" applyFill="1" applyBorder="1" applyAlignment="1">
      <alignment horizontal="left" vertical="top" wrapText="1"/>
    </xf>
    <xf numFmtId="0" fontId="5" fillId="0" borderId="20" xfId="0" applyFont="1" applyBorder="1" applyAlignment="1">
      <alignment vertical="top"/>
    </xf>
    <xf numFmtId="167" fontId="5" fillId="4" borderId="41" xfId="0" applyNumberFormat="1" applyFont="1" applyFill="1" applyBorder="1" applyAlignment="1">
      <alignment horizontal="right" vertical="top"/>
    </xf>
    <xf numFmtId="167" fontId="5" fillId="4" borderId="20" xfId="0" applyNumberFormat="1" applyFont="1" applyFill="1" applyBorder="1" applyAlignment="1">
      <alignment horizontal="right" vertical="top"/>
    </xf>
    <xf numFmtId="167" fontId="5" fillId="4" borderId="1" xfId="0" applyNumberFormat="1" applyFont="1" applyFill="1" applyBorder="1" applyAlignment="1">
      <alignment vertical="top" wrapText="1"/>
    </xf>
    <xf numFmtId="49" fontId="5" fillId="0" borderId="25" xfId="0" applyNumberFormat="1" applyFont="1" applyBorder="1" applyAlignment="1">
      <alignment vertical="top" wrapText="1"/>
    </xf>
    <xf numFmtId="0" fontId="5" fillId="0" borderId="24" xfId="0" applyFont="1" applyBorder="1" applyAlignment="1">
      <alignment vertical="top"/>
    </xf>
    <xf numFmtId="167" fontId="5" fillId="4" borderId="23" xfId="0" applyNumberFormat="1" applyFont="1" applyFill="1" applyBorder="1" applyAlignment="1">
      <alignment horizontal="right" vertical="top"/>
    </xf>
    <xf numFmtId="167" fontId="5" fillId="4" borderId="15" xfId="0" applyNumberFormat="1" applyFont="1" applyFill="1" applyBorder="1" applyAlignment="1">
      <alignment horizontal="right" vertical="top"/>
    </xf>
    <xf numFmtId="167" fontId="5" fillId="4" borderId="1" xfId="0" applyNumberFormat="1" applyFont="1" applyFill="1" applyBorder="1" applyAlignment="1">
      <alignment horizontal="left" vertical="top" wrapText="1"/>
    </xf>
    <xf numFmtId="0" fontId="5" fillId="4" borderId="1" xfId="0" applyFont="1" applyFill="1" applyBorder="1" applyAlignment="1">
      <alignment vertical="top" wrapText="1"/>
    </xf>
    <xf numFmtId="167" fontId="7" fillId="0" borderId="28" xfId="0" applyNumberFormat="1" applyFont="1" applyBorder="1" applyAlignment="1">
      <alignment vertical="top"/>
    </xf>
    <xf numFmtId="0" fontId="5" fillId="0" borderId="1" xfId="0" applyFont="1" applyBorder="1" applyAlignment="1">
      <alignment vertical="top" wrapText="1"/>
    </xf>
    <xf numFmtId="49" fontId="5" fillId="0" borderId="21" xfId="0" applyNumberFormat="1" applyFont="1" applyBorder="1" applyAlignment="1">
      <alignment vertical="top" wrapText="1"/>
    </xf>
    <xf numFmtId="0" fontId="5" fillId="0" borderId="36" xfId="0" applyFont="1" applyBorder="1" applyAlignment="1">
      <alignment vertical="top"/>
    </xf>
    <xf numFmtId="167" fontId="5" fillId="4" borderId="29" xfId="0" applyNumberFormat="1" applyFont="1" applyFill="1" applyBorder="1" applyAlignment="1">
      <alignment vertical="top"/>
    </xf>
    <xf numFmtId="167" fontId="5" fillId="4" borderId="36" xfId="0" applyNumberFormat="1" applyFont="1" applyFill="1" applyBorder="1" applyAlignment="1">
      <alignment horizontal="right" vertical="top"/>
    </xf>
    <xf numFmtId="0" fontId="5" fillId="0" borderId="15" xfId="0" applyFont="1" applyBorder="1" applyAlignment="1">
      <alignment vertical="top"/>
    </xf>
    <xf numFmtId="167" fontId="7" fillId="4" borderId="59" xfId="0" applyNumberFormat="1" applyFont="1" applyFill="1" applyBorder="1" applyAlignment="1">
      <alignment horizontal="right" vertical="top"/>
    </xf>
    <xf numFmtId="167" fontId="7" fillId="4" borderId="28" xfId="0" applyNumberFormat="1" applyFont="1" applyFill="1" applyBorder="1" applyAlignment="1">
      <alignment horizontal="right" vertical="top"/>
    </xf>
    <xf numFmtId="167" fontId="7" fillId="4" borderId="1" xfId="0" applyNumberFormat="1" applyFont="1" applyFill="1" applyBorder="1" applyAlignment="1">
      <alignment vertical="top" wrapText="1"/>
    </xf>
    <xf numFmtId="0" fontId="5" fillId="0" borderId="18" xfId="0" applyFont="1" applyBorder="1" applyAlignment="1">
      <alignment vertical="top"/>
    </xf>
    <xf numFmtId="167" fontId="5" fillId="4" borderId="72" xfId="0" applyNumberFormat="1" applyFont="1" applyFill="1" applyBorder="1" applyAlignment="1">
      <alignment horizontal="right" vertical="top"/>
    </xf>
    <xf numFmtId="0" fontId="5" fillId="0" borderId="1" xfId="0" applyFont="1" applyBorder="1" applyAlignment="1">
      <alignment horizontal="justify" vertical="top" wrapText="1"/>
    </xf>
    <xf numFmtId="167" fontId="7" fillId="4" borderId="28" xfId="0" applyNumberFormat="1" applyFont="1" applyFill="1" applyBorder="1" applyAlignment="1">
      <alignment vertical="top"/>
    </xf>
    <xf numFmtId="0" fontId="13" fillId="0" borderId="1" xfId="0" applyFont="1" applyBorder="1" applyAlignment="1">
      <alignment horizontal="justify" vertical="top" wrapText="1"/>
    </xf>
    <xf numFmtId="49" fontId="5" fillId="0" borderId="1" xfId="0" applyNumberFormat="1" applyFont="1" applyBorder="1" applyAlignment="1">
      <alignment vertical="top" wrapText="1"/>
    </xf>
    <xf numFmtId="49" fontId="5" fillId="0" borderId="0" xfId="0" applyNumberFormat="1" applyFont="1" applyAlignment="1">
      <alignment vertical="top" wrapText="1"/>
    </xf>
    <xf numFmtId="0" fontId="5" fillId="0" borderId="11" xfId="0" applyFont="1" applyBorder="1" applyAlignment="1">
      <alignment vertical="top"/>
    </xf>
    <xf numFmtId="167" fontId="5" fillId="4" borderId="41" xfId="0" applyNumberFormat="1" applyFont="1" applyFill="1" applyBorder="1" applyAlignment="1">
      <alignment vertical="top"/>
    </xf>
    <xf numFmtId="167" fontId="5" fillId="0" borderId="41" xfId="0" applyNumberFormat="1" applyFont="1" applyBorder="1" applyAlignment="1">
      <alignment horizontal="right" vertical="top"/>
    </xf>
    <xf numFmtId="0" fontId="5" fillId="0" borderId="9" xfId="0" applyFont="1" applyBorder="1" applyAlignment="1">
      <alignment vertical="top"/>
    </xf>
    <xf numFmtId="49" fontId="5" fillId="4" borderId="1" xfId="7" applyNumberFormat="1" applyFont="1" applyFill="1" applyBorder="1" applyAlignment="1">
      <alignment horizontal="center" vertical="top" wrapText="1"/>
    </xf>
    <xf numFmtId="0" fontId="5" fillId="4" borderId="2" xfId="0" applyFont="1" applyFill="1" applyBorder="1" applyAlignment="1">
      <alignment vertical="top" wrapText="1"/>
    </xf>
    <xf numFmtId="49" fontId="7" fillId="2" borderId="15" xfId="0" applyNumberFormat="1" applyFont="1" applyFill="1" applyBorder="1" applyAlignment="1">
      <alignment vertical="top" wrapText="1"/>
    </xf>
    <xf numFmtId="167" fontId="7" fillId="0" borderId="5" xfId="0" applyNumberFormat="1" applyFont="1" applyBorder="1" applyAlignment="1">
      <alignment vertical="top"/>
    </xf>
    <xf numFmtId="49" fontId="7" fillId="0" borderId="33" xfId="0" applyNumberFormat="1" applyFont="1" applyBorder="1" applyAlignment="1">
      <alignment vertical="top" wrapText="1"/>
    </xf>
    <xf numFmtId="49" fontId="7" fillId="2" borderId="17" xfId="0" applyNumberFormat="1" applyFont="1" applyFill="1" applyBorder="1" applyAlignment="1">
      <alignment vertical="top" wrapText="1"/>
    </xf>
    <xf numFmtId="0" fontId="7" fillId="2" borderId="22" xfId="0" applyFont="1" applyFill="1" applyBorder="1" applyAlignment="1">
      <alignment vertical="top" wrapText="1"/>
    </xf>
    <xf numFmtId="0" fontId="7" fillId="2" borderId="22" xfId="0" applyFont="1" applyFill="1" applyBorder="1" applyAlignment="1">
      <alignment vertical="top" textRotation="90" wrapText="1"/>
    </xf>
    <xf numFmtId="167" fontId="7" fillId="3" borderId="16" xfId="0" applyNumberFormat="1" applyFont="1" applyFill="1" applyBorder="1" applyAlignment="1">
      <alignment horizontal="right" vertical="top" wrapText="1"/>
    </xf>
    <xf numFmtId="0" fontId="7" fillId="4" borderId="1" xfId="0" applyFont="1" applyFill="1" applyBorder="1" applyAlignment="1">
      <alignment horizontal="left" vertical="top" wrapText="1"/>
    </xf>
    <xf numFmtId="49" fontId="5" fillId="4" borderId="42" xfId="0" applyNumberFormat="1" applyFont="1" applyFill="1" applyBorder="1" applyAlignment="1">
      <alignment horizontal="left" vertical="top" wrapText="1"/>
    </xf>
    <xf numFmtId="0" fontId="5" fillId="0" borderId="12" xfId="0" applyFont="1" applyBorder="1" applyAlignment="1">
      <alignment vertical="top" wrapText="1"/>
    </xf>
    <xf numFmtId="49" fontId="5" fillId="4" borderId="12" xfId="0" applyNumberFormat="1" applyFont="1" applyFill="1" applyBorder="1" applyAlignment="1">
      <alignment vertical="top" wrapText="1"/>
    </xf>
    <xf numFmtId="0" fontId="5" fillId="4" borderId="2" xfId="0" applyFont="1" applyFill="1" applyBorder="1" applyAlignment="1">
      <alignment horizontal="left" vertical="top" wrapText="1"/>
    </xf>
    <xf numFmtId="0" fontId="5" fillId="0" borderId="42" xfId="0" applyFont="1" applyBorder="1" applyAlignment="1">
      <alignment vertical="top" wrapText="1"/>
    </xf>
    <xf numFmtId="3" fontId="5" fillId="4" borderId="1" xfId="0" applyNumberFormat="1" applyFont="1" applyFill="1" applyBorder="1" applyAlignment="1">
      <alignment horizontal="center" vertical="center" wrapText="1"/>
    </xf>
    <xf numFmtId="49" fontId="5" fillId="4" borderId="1" xfId="7" applyNumberFormat="1" applyFont="1" applyFill="1" applyBorder="1" applyAlignment="1">
      <alignment horizontal="left" vertical="top" wrapText="1"/>
    </xf>
    <xf numFmtId="1" fontId="5" fillId="4" borderId="1" xfId="7" applyNumberFormat="1" applyFont="1" applyFill="1" applyBorder="1" applyAlignment="1">
      <alignment horizontal="center" vertical="center" wrapText="1"/>
    </xf>
    <xf numFmtId="49" fontId="5" fillId="4" borderId="1" xfId="0" applyNumberFormat="1" applyFont="1" applyFill="1" applyBorder="1" applyAlignment="1">
      <alignment horizontal="center" vertical="center" wrapText="1"/>
    </xf>
    <xf numFmtId="49" fontId="5" fillId="4" borderId="23" xfId="0" applyNumberFormat="1" applyFont="1" applyFill="1" applyBorder="1" applyAlignment="1">
      <alignment vertical="top" wrapText="1"/>
    </xf>
    <xf numFmtId="0" fontId="5" fillId="4" borderId="11" xfId="0" applyFont="1" applyFill="1" applyBorder="1" applyAlignment="1">
      <alignment vertical="top"/>
    </xf>
    <xf numFmtId="49" fontId="7" fillId="4" borderId="1" xfId="0" applyNumberFormat="1" applyFont="1" applyFill="1" applyBorder="1" applyAlignment="1">
      <alignment vertical="top" wrapText="1"/>
    </xf>
    <xf numFmtId="49" fontId="13" fillId="4" borderId="1" xfId="0" applyNumberFormat="1" applyFont="1" applyFill="1" applyBorder="1" applyAlignment="1">
      <alignment horizontal="center" vertical="top" wrapText="1"/>
    </xf>
    <xf numFmtId="49" fontId="5" fillId="4" borderId="25" xfId="0" applyNumberFormat="1" applyFont="1" applyFill="1" applyBorder="1" applyAlignment="1">
      <alignment vertical="top" wrapText="1"/>
    </xf>
    <xf numFmtId="167" fontId="5" fillId="4" borderId="25" xfId="0" applyNumberFormat="1" applyFont="1" applyFill="1" applyBorder="1" applyAlignment="1">
      <alignment horizontal="right" vertical="top"/>
    </xf>
    <xf numFmtId="167" fontId="5" fillId="4" borderId="24" xfId="0" applyNumberFormat="1" applyFont="1" applyFill="1" applyBorder="1" applyAlignment="1">
      <alignment horizontal="right" vertical="top"/>
    </xf>
    <xf numFmtId="49" fontId="5" fillId="2" borderId="20" xfId="0" applyNumberFormat="1" applyFont="1" applyFill="1" applyBorder="1" applyAlignment="1">
      <alignment horizontal="left" vertical="top" wrapText="1"/>
    </xf>
    <xf numFmtId="167" fontId="5" fillId="0" borderId="45" xfId="0" applyNumberFormat="1" applyFont="1" applyBorder="1" applyAlignment="1">
      <alignment horizontal="right" vertical="top"/>
    </xf>
    <xf numFmtId="165" fontId="5" fillId="2" borderId="21" xfId="0" applyNumberFormat="1" applyFont="1" applyFill="1" applyBorder="1" applyAlignment="1">
      <alignment horizontal="right" vertical="top"/>
    </xf>
    <xf numFmtId="49" fontId="5" fillId="4" borderId="0" xfId="0" applyNumberFormat="1" applyFont="1" applyFill="1" applyAlignment="1">
      <alignment horizontal="left" vertical="top" wrapText="1"/>
    </xf>
    <xf numFmtId="0" fontId="5" fillId="4" borderId="68" xfId="0" applyFont="1" applyFill="1" applyBorder="1" applyAlignment="1">
      <alignment horizontal="left" vertical="top"/>
    </xf>
    <xf numFmtId="165" fontId="5" fillId="2" borderId="8" xfId="0" applyNumberFormat="1" applyFont="1" applyFill="1" applyBorder="1" applyAlignment="1">
      <alignment horizontal="right" vertical="top"/>
    </xf>
    <xf numFmtId="49" fontId="5" fillId="2" borderId="1" xfId="0" applyNumberFormat="1" applyFont="1" applyFill="1" applyBorder="1" applyAlignment="1">
      <alignment horizontal="left" vertical="top" wrapText="1"/>
    </xf>
    <xf numFmtId="49" fontId="5" fillId="2" borderId="8" xfId="0" applyNumberFormat="1" applyFont="1" applyFill="1" applyBorder="1" applyAlignment="1">
      <alignment vertical="top" wrapText="1"/>
    </xf>
    <xf numFmtId="0" fontId="5" fillId="2" borderId="9" xfId="0" applyFont="1" applyFill="1" applyBorder="1" applyAlignment="1">
      <alignment vertical="top" wrapText="1"/>
    </xf>
    <xf numFmtId="167" fontId="5" fillId="2" borderId="41" xfId="0" applyNumberFormat="1" applyFont="1" applyFill="1" applyBorder="1" applyAlignment="1">
      <alignment horizontal="right" vertical="top" wrapText="1"/>
    </xf>
    <xf numFmtId="167" fontId="5" fillId="4" borderId="20" xfId="0" applyNumberFormat="1" applyFont="1" applyFill="1" applyBorder="1" applyAlignment="1">
      <alignment horizontal="right" vertical="top" wrapText="1"/>
    </xf>
    <xf numFmtId="0" fontId="5" fillId="8" borderId="1" xfId="9" applyFont="1" applyFill="1" applyBorder="1" applyAlignment="1">
      <alignment horizontal="left" vertical="top" wrapText="1"/>
    </xf>
    <xf numFmtId="49" fontId="5" fillId="8" borderId="1" xfId="0" applyNumberFormat="1" applyFont="1" applyFill="1" applyBorder="1" applyAlignment="1">
      <alignment horizontal="center" vertical="top" wrapText="1"/>
    </xf>
    <xf numFmtId="0" fontId="5" fillId="0" borderId="11" xfId="0" applyFont="1" applyBorder="1" applyAlignment="1">
      <alignment vertical="top" wrapText="1"/>
    </xf>
    <xf numFmtId="167" fontId="5" fillId="0" borderId="29" xfId="0" applyNumberFormat="1" applyFont="1" applyBorder="1" applyAlignment="1">
      <alignment horizontal="right" vertical="top" wrapText="1"/>
    </xf>
    <xf numFmtId="167" fontId="5" fillId="4" borderId="1" xfId="0" applyNumberFormat="1" applyFont="1" applyFill="1" applyBorder="1" applyAlignment="1">
      <alignment horizontal="right" vertical="top" wrapText="1"/>
    </xf>
    <xf numFmtId="167" fontId="5" fillId="4" borderId="15" xfId="0" applyNumberFormat="1" applyFont="1" applyFill="1" applyBorder="1" applyAlignment="1">
      <alignment horizontal="right" vertical="top" wrapText="1"/>
    </xf>
    <xf numFmtId="167" fontId="5" fillId="8" borderId="1" xfId="0" applyNumberFormat="1" applyFont="1" applyFill="1" applyBorder="1" applyAlignment="1">
      <alignment vertical="top" wrapText="1"/>
    </xf>
    <xf numFmtId="49" fontId="5" fillId="0" borderId="14" xfId="0" applyNumberFormat="1" applyFont="1" applyBorder="1" applyAlignment="1">
      <alignment vertical="top" wrapText="1"/>
    </xf>
    <xf numFmtId="167" fontId="5" fillId="4" borderId="13" xfId="0" applyNumberFormat="1" applyFont="1" applyFill="1" applyBorder="1" applyAlignment="1">
      <alignment horizontal="right" vertical="top" wrapText="1"/>
    </xf>
    <xf numFmtId="167" fontId="5" fillId="4" borderId="23" xfId="0" applyNumberFormat="1" applyFont="1" applyFill="1" applyBorder="1" applyAlignment="1">
      <alignment horizontal="right" vertical="top" wrapText="1"/>
    </xf>
    <xf numFmtId="0" fontId="5" fillId="0" borderId="26" xfId="0" applyFont="1" applyBorder="1" applyAlignment="1">
      <alignment vertical="top" wrapText="1"/>
    </xf>
    <xf numFmtId="167" fontId="5" fillId="0" borderId="76" xfId="0" applyNumberFormat="1" applyFont="1" applyBorder="1" applyAlignment="1">
      <alignment horizontal="right" vertical="top" wrapText="1"/>
    </xf>
    <xf numFmtId="167" fontId="5" fillId="4" borderId="7" xfId="0" applyNumberFormat="1" applyFont="1" applyFill="1" applyBorder="1" applyAlignment="1">
      <alignment horizontal="right" vertical="top" wrapText="1"/>
    </xf>
    <xf numFmtId="167" fontId="5" fillId="4" borderId="25" xfId="0" applyNumberFormat="1" applyFont="1" applyFill="1" applyBorder="1" applyAlignment="1">
      <alignment horizontal="right" vertical="top" wrapText="1"/>
    </xf>
    <xf numFmtId="167" fontId="5" fillId="4" borderId="0" xfId="0" applyNumberFormat="1" applyFont="1" applyFill="1" applyAlignment="1">
      <alignment horizontal="right" vertical="top" wrapText="1"/>
    </xf>
    <xf numFmtId="0" fontId="5" fillId="4" borderId="11" xfId="0" applyFont="1" applyFill="1" applyBorder="1" applyAlignment="1">
      <alignment vertical="top" wrapText="1"/>
    </xf>
    <xf numFmtId="167" fontId="7" fillId="0" borderId="28" xfId="0" applyNumberFormat="1" applyFont="1" applyBorder="1" applyAlignment="1">
      <alignment vertical="top" wrapText="1"/>
    </xf>
    <xf numFmtId="167" fontId="7" fillId="4" borderId="4" xfId="0" applyNumberFormat="1" applyFont="1" applyFill="1" applyBorder="1" applyAlignment="1">
      <alignment horizontal="right" vertical="top" wrapText="1"/>
    </xf>
    <xf numFmtId="167" fontId="7" fillId="4" borderId="3" xfId="0" applyNumberFormat="1" applyFont="1" applyFill="1" applyBorder="1" applyAlignment="1">
      <alignment horizontal="right" vertical="top" wrapText="1"/>
    </xf>
    <xf numFmtId="167" fontId="7" fillId="4" borderId="28" xfId="0" applyNumberFormat="1" applyFont="1" applyFill="1" applyBorder="1" applyAlignment="1">
      <alignment horizontal="right" vertical="top" wrapText="1"/>
    </xf>
    <xf numFmtId="49" fontId="5" fillId="2" borderId="20" xfId="0" applyNumberFormat="1" applyFont="1" applyFill="1" applyBorder="1" applyAlignment="1">
      <alignment vertical="top" wrapText="1"/>
    </xf>
    <xf numFmtId="165" fontId="5" fillId="0" borderId="20" xfId="0" applyNumberFormat="1" applyFont="1" applyBorder="1" applyAlignment="1">
      <alignment horizontal="right" vertical="top"/>
    </xf>
    <xf numFmtId="49" fontId="5" fillId="2" borderId="13" xfId="0" applyNumberFormat="1" applyFont="1" applyFill="1" applyBorder="1" applyAlignment="1">
      <alignment vertical="top" wrapText="1"/>
    </xf>
    <xf numFmtId="165" fontId="5" fillId="2" borderId="6" xfId="0" applyNumberFormat="1" applyFont="1" applyFill="1" applyBorder="1" applyAlignment="1">
      <alignment horizontal="right" vertical="top"/>
    </xf>
    <xf numFmtId="165" fontId="5" fillId="0" borderId="7" xfId="0" applyNumberFormat="1" applyFont="1" applyBorder="1" applyAlignment="1">
      <alignment horizontal="right" vertical="top"/>
    </xf>
    <xf numFmtId="165" fontId="7" fillId="0" borderId="28" xfId="0" applyNumberFormat="1" applyFont="1" applyBorder="1" applyAlignment="1">
      <alignment horizontal="center" vertical="top"/>
    </xf>
    <xf numFmtId="165" fontId="7" fillId="0" borderId="28" xfId="0" applyNumberFormat="1" applyFont="1" applyBorder="1" applyAlignment="1">
      <alignment horizontal="right" vertical="top"/>
    </xf>
    <xf numFmtId="49" fontId="7" fillId="2" borderId="7" xfId="0" applyNumberFormat="1" applyFont="1" applyFill="1" applyBorder="1" applyAlignment="1">
      <alignment vertical="top" wrapText="1"/>
    </xf>
    <xf numFmtId="49" fontId="7" fillId="2" borderId="20" xfId="0" applyNumberFormat="1" applyFont="1" applyFill="1" applyBorder="1" applyAlignment="1">
      <alignment vertical="top" wrapText="1"/>
    </xf>
    <xf numFmtId="49" fontId="7" fillId="2" borderId="20" xfId="0" applyNumberFormat="1" applyFont="1" applyFill="1" applyBorder="1" applyAlignment="1">
      <alignment vertical="top" textRotation="90" wrapText="1"/>
    </xf>
    <xf numFmtId="0" fontId="5" fillId="2" borderId="1" xfId="0" applyFont="1" applyFill="1" applyBorder="1" applyAlignment="1">
      <alignment horizontal="left" vertical="top" wrapText="1"/>
    </xf>
    <xf numFmtId="49" fontId="5" fillId="0" borderId="12" xfId="0" applyNumberFormat="1" applyFont="1" applyBorder="1" applyAlignment="1">
      <alignment horizontal="left" vertical="top" wrapText="1"/>
    </xf>
    <xf numFmtId="167" fontId="5" fillId="4" borderId="12" xfId="0" applyNumberFormat="1" applyFont="1" applyFill="1" applyBorder="1" applyAlignment="1">
      <alignment horizontal="right" vertical="top" wrapText="1"/>
    </xf>
    <xf numFmtId="0" fontId="5" fillId="0" borderId="20" xfId="0" applyFont="1" applyBorder="1" applyAlignment="1">
      <alignment horizontal="left" vertical="top" wrapText="1"/>
    </xf>
    <xf numFmtId="169" fontId="5" fillId="4" borderId="1" xfId="0" applyNumberFormat="1" applyFont="1" applyFill="1" applyBorder="1" applyAlignment="1">
      <alignment vertical="top" wrapText="1"/>
    </xf>
    <xf numFmtId="167" fontId="7" fillId="4" borderId="3" xfId="0" applyNumberFormat="1" applyFont="1" applyFill="1" applyBorder="1" applyAlignment="1">
      <alignment vertical="top"/>
    </xf>
    <xf numFmtId="165" fontId="5" fillId="4" borderId="20" xfId="0" applyNumberFormat="1" applyFont="1" applyFill="1" applyBorder="1" applyAlignment="1">
      <alignment horizontal="right" vertical="top"/>
    </xf>
    <xf numFmtId="1" fontId="5" fillId="4" borderId="1" xfId="2" applyNumberFormat="1" applyFont="1" applyFill="1" applyBorder="1" applyAlignment="1">
      <alignment horizontal="left" vertical="top" wrapText="1"/>
    </xf>
    <xf numFmtId="165" fontId="5" fillId="2" borderId="33" xfId="0" applyNumberFormat="1" applyFont="1" applyFill="1" applyBorder="1" applyAlignment="1">
      <alignment horizontal="right" vertical="top"/>
    </xf>
    <xf numFmtId="165" fontId="5" fillId="2" borderId="22" xfId="0" applyNumberFormat="1" applyFont="1" applyFill="1" applyBorder="1" applyAlignment="1">
      <alignment horizontal="right" vertical="top"/>
    </xf>
    <xf numFmtId="165" fontId="7" fillId="0" borderId="34" xfId="0" applyNumberFormat="1" applyFont="1" applyBorder="1" applyAlignment="1">
      <alignment horizontal="right" vertical="top"/>
    </xf>
    <xf numFmtId="167" fontId="7" fillId="0" borderId="67" xfId="0" applyNumberFormat="1" applyFont="1" applyBorder="1" applyAlignment="1">
      <alignment vertical="top"/>
    </xf>
    <xf numFmtId="167" fontId="7" fillId="0" borderId="76" xfId="0" applyNumberFormat="1" applyFont="1" applyBorder="1" applyAlignment="1">
      <alignment vertical="top"/>
    </xf>
    <xf numFmtId="49" fontId="7" fillId="2" borderId="1" xfId="0" applyNumberFormat="1" applyFont="1" applyFill="1" applyBorder="1" applyAlignment="1">
      <alignment horizontal="center" vertical="top" wrapText="1"/>
    </xf>
    <xf numFmtId="0" fontId="7" fillId="3" borderId="28" xfId="0" applyFont="1" applyFill="1" applyBorder="1" applyAlignment="1">
      <alignment vertical="top" wrapText="1"/>
    </xf>
    <xf numFmtId="168" fontId="7" fillId="4" borderId="1" xfId="0" applyNumberFormat="1" applyFont="1" applyFill="1" applyBorder="1" applyAlignment="1">
      <alignment horizontal="left" vertical="top" wrapText="1"/>
    </xf>
    <xf numFmtId="49" fontId="5" fillId="4" borderId="12" xfId="0" applyNumberFormat="1" applyFont="1" applyFill="1" applyBorder="1" applyAlignment="1">
      <alignment horizontal="left" vertical="top" wrapText="1"/>
    </xf>
    <xf numFmtId="0" fontId="5" fillId="4" borderId="18" xfId="0" applyFont="1" applyFill="1" applyBorder="1" applyAlignment="1">
      <alignment horizontal="left" vertical="top"/>
    </xf>
    <xf numFmtId="167" fontId="5" fillId="4" borderId="22" xfId="0" applyNumberFormat="1" applyFont="1" applyFill="1" applyBorder="1" applyAlignment="1">
      <alignment horizontal="right" vertical="top"/>
    </xf>
    <xf numFmtId="167" fontId="5" fillId="4" borderId="1" xfId="0" applyNumberFormat="1" applyFont="1" applyFill="1" applyBorder="1" applyAlignment="1">
      <alignment horizontal="center" vertical="center" wrapText="1"/>
    </xf>
    <xf numFmtId="0" fontId="5" fillId="4" borderId="0" xfId="0" applyFont="1" applyFill="1" applyAlignment="1">
      <alignment horizontal="left" vertical="top" wrapText="1"/>
    </xf>
    <xf numFmtId="167" fontId="7" fillId="0" borderId="37" xfId="0" applyNumberFormat="1" applyFont="1" applyBorder="1" applyAlignment="1">
      <alignment vertical="top"/>
    </xf>
    <xf numFmtId="167" fontId="7" fillId="0" borderId="47" xfId="0" applyNumberFormat="1" applyFont="1" applyBorder="1" applyAlignment="1">
      <alignment vertical="top"/>
    </xf>
    <xf numFmtId="49" fontId="5" fillId="4" borderId="1" xfId="2" applyNumberFormat="1" applyFont="1" applyFill="1" applyBorder="1" applyAlignment="1">
      <alignment horizontal="left" vertical="top" wrapText="1"/>
    </xf>
    <xf numFmtId="164" fontId="7" fillId="2" borderId="22" xfId="0" applyNumberFormat="1" applyFont="1" applyFill="1" applyBorder="1" applyAlignment="1">
      <alignment vertical="top" wrapText="1"/>
    </xf>
    <xf numFmtId="164" fontId="7" fillId="2" borderId="22" xfId="0" applyNumberFormat="1" applyFont="1" applyFill="1" applyBorder="1" applyAlignment="1">
      <alignment vertical="top" textRotation="90" wrapText="1"/>
    </xf>
    <xf numFmtId="167" fontId="7" fillId="4" borderId="40" xfId="0" applyNumberFormat="1" applyFont="1" applyFill="1" applyBorder="1" applyAlignment="1">
      <alignment vertical="top"/>
    </xf>
    <xf numFmtId="167" fontId="7" fillId="4" borderId="51" xfId="0" applyNumberFormat="1" applyFont="1" applyFill="1" applyBorder="1" applyAlignment="1">
      <alignment vertical="top"/>
    </xf>
    <xf numFmtId="0" fontId="7" fillId="4" borderId="28" xfId="0" applyFont="1" applyFill="1" applyBorder="1" applyAlignment="1">
      <alignment horizontal="left" vertical="top"/>
    </xf>
    <xf numFmtId="0" fontId="7" fillId="4" borderId="16" xfId="0" applyFont="1" applyFill="1" applyBorder="1" applyAlignment="1">
      <alignment horizontal="left" vertical="top"/>
    </xf>
    <xf numFmtId="0" fontId="7" fillId="4" borderId="31" xfId="0" applyFont="1" applyFill="1" applyBorder="1" applyAlignment="1">
      <alignment horizontal="left" vertical="top"/>
    </xf>
    <xf numFmtId="167" fontId="7" fillId="4" borderId="3" xfId="0" applyNumberFormat="1" applyFont="1" applyFill="1" applyBorder="1" applyAlignment="1">
      <alignment horizontal="right" vertical="top"/>
    </xf>
    <xf numFmtId="167" fontId="7" fillId="4" borderId="1" xfId="0" applyNumberFormat="1" applyFont="1" applyFill="1" applyBorder="1" applyAlignment="1">
      <alignment vertical="top"/>
    </xf>
    <xf numFmtId="164" fontId="7" fillId="4" borderId="0" xfId="0" applyNumberFormat="1" applyFont="1" applyFill="1" applyAlignment="1">
      <alignment vertical="top"/>
    </xf>
    <xf numFmtId="0" fontId="7" fillId="4" borderId="0" xfId="0" applyFont="1" applyFill="1" applyAlignment="1">
      <alignment horizontal="left" vertical="top"/>
    </xf>
    <xf numFmtId="167" fontId="7" fillId="4" borderId="0" xfId="0" applyNumberFormat="1" applyFont="1" applyFill="1" applyAlignment="1">
      <alignment vertical="top"/>
    </xf>
    <xf numFmtId="1" fontId="5" fillId="4" borderId="0" xfId="7" applyNumberFormat="1" applyFont="1" applyFill="1" applyAlignment="1">
      <alignment horizontal="left" vertical="top" wrapText="1"/>
    </xf>
    <xf numFmtId="167" fontId="7" fillId="4" borderId="0" xfId="0" applyNumberFormat="1" applyFont="1" applyFill="1" applyAlignment="1">
      <alignment vertical="top" wrapText="1"/>
    </xf>
    <xf numFmtId="167" fontId="7" fillId="2" borderId="0" xfId="0" applyNumberFormat="1" applyFont="1" applyFill="1" applyAlignment="1">
      <alignment vertical="top" wrapText="1"/>
    </xf>
    <xf numFmtId="49" fontId="7" fillId="2" borderId="0" xfId="0" applyNumberFormat="1" applyFont="1" applyFill="1" applyAlignment="1">
      <alignment horizontal="center" vertical="top" wrapText="1"/>
    </xf>
    <xf numFmtId="164" fontId="5" fillId="2" borderId="0" xfId="0" applyNumberFormat="1" applyFont="1" applyFill="1" applyAlignment="1">
      <alignment horizontal="center" vertical="top"/>
    </xf>
    <xf numFmtId="49" fontId="5" fillId="2" borderId="0" xfId="0" applyNumberFormat="1" applyFont="1" applyFill="1" applyAlignment="1">
      <alignment horizontal="center" vertical="top" wrapText="1"/>
    </xf>
    <xf numFmtId="164" fontId="7" fillId="2" borderId="0" xfId="0" applyNumberFormat="1" applyFont="1" applyFill="1" applyAlignment="1">
      <alignment horizontal="center" vertical="top"/>
    </xf>
    <xf numFmtId="0" fontId="7" fillId="4" borderId="1" xfId="0" applyFont="1" applyFill="1" applyBorder="1"/>
    <xf numFmtId="49" fontId="7" fillId="4" borderId="1" xfId="0" applyNumberFormat="1" applyFont="1" applyFill="1" applyBorder="1" applyAlignment="1">
      <alignment horizontal="right"/>
    </xf>
    <xf numFmtId="0" fontId="5" fillId="4" borderId="0" xfId="0" applyFont="1" applyFill="1" applyAlignment="1">
      <alignment horizontal="center"/>
    </xf>
    <xf numFmtId="0" fontId="5" fillId="4" borderId="32" xfId="0" applyFont="1" applyFill="1" applyBorder="1" applyAlignment="1">
      <alignment horizontal="left" vertical="top"/>
    </xf>
    <xf numFmtId="49" fontId="5" fillId="4" borderId="6" xfId="0" applyNumberFormat="1" applyFont="1" applyFill="1" applyBorder="1" applyAlignment="1">
      <alignment horizontal="left" vertical="top" wrapText="1"/>
    </xf>
    <xf numFmtId="0" fontId="5" fillId="4" borderId="7" xfId="0" applyFont="1" applyFill="1" applyBorder="1" applyAlignment="1">
      <alignment vertical="top" wrapText="1"/>
    </xf>
    <xf numFmtId="0" fontId="5" fillId="4" borderId="20" xfId="0" applyFont="1" applyFill="1" applyBorder="1" applyAlignment="1">
      <alignment vertical="top" textRotation="90" wrapText="1"/>
    </xf>
    <xf numFmtId="0" fontId="5" fillId="9" borderId="16" xfId="0" applyFont="1" applyFill="1" applyBorder="1" applyAlignment="1">
      <alignment vertical="top" wrapText="1"/>
    </xf>
    <xf numFmtId="0" fontId="5" fillId="9" borderId="31" xfId="0" applyFont="1" applyFill="1" applyBorder="1" applyAlignment="1">
      <alignment vertical="top" wrapText="1"/>
    </xf>
    <xf numFmtId="0" fontId="5" fillId="4" borderId="7" xfId="0" applyFont="1" applyFill="1" applyBorder="1" applyAlignment="1">
      <alignment horizontal="left" vertical="top"/>
    </xf>
    <xf numFmtId="49" fontId="5" fillId="4" borderId="10" xfId="0" applyNumberFormat="1" applyFont="1" applyFill="1" applyBorder="1" applyAlignment="1">
      <alignment horizontal="left" vertical="top" wrapText="1"/>
    </xf>
    <xf numFmtId="0" fontId="5" fillId="4" borderId="15" xfId="0" applyFont="1" applyFill="1" applyBorder="1" applyAlignment="1">
      <alignment vertical="top" textRotation="90" wrapText="1"/>
    </xf>
    <xf numFmtId="0" fontId="5" fillId="7" borderId="16" xfId="0" applyFont="1" applyFill="1" applyBorder="1" applyAlignment="1">
      <alignment vertical="top" wrapText="1"/>
    </xf>
    <xf numFmtId="0" fontId="5" fillId="7" borderId="31" xfId="0" applyFont="1" applyFill="1" applyBorder="1" applyAlignment="1">
      <alignment vertical="top" wrapText="1"/>
    </xf>
    <xf numFmtId="0" fontId="5" fillId="4" borderId="1" xfId="0" applyFont="1" applyFill="1" applyBorder="1" applyAlignment="1">
      <alignment horizontal="left" vertical="top"/>
    </xf>
    <xf numFmtId="0" fontId="5" fillId="4" borderId="7" xfId="0" applyFont="1" applyFill="1" applyBorder="1" applyAlignment="1">
      <alignment horizontal="center" vertical="top" wrapText="1"/>
    </xf>
    <xf numFmtId="167" fontId="5" fillId="4" borderId="10" xfId="0" applyNumberFormat="1" applyFont="1" applyFill="1" applyBorder="1" applyAlignment="1">
      <alignment vertical="top"/>
    </xf>
    <xf numFmtId="167" fontId="5" fillId="4" borderId="11" xfId="0" applyNumberFormat="1" applyFont="1" applyFill="1" applyBorder="1" applyAlignment="1">
      <alignment vertical="top"/>
    </xf>
    <xf numFmtId="49" fontId="5" fillId="4" borderId="3" xfId="0" applyNumberFormat="1" applyFont="1" applyFill="1" applyBorder="1" applyAlignment="1">
      <alignment horizontal="left" vertical="top" wrapText="1"/>
    </xf>
    <xf numFmtId="49" fontId="5" fillId="4" borderId="4" xfId="0" applyNumberFormat="1" applyFont="1" applyFill="1" applyBorder="1" applyAlignment="1">
      <alignment horizontal="left" vertical="top" wrapText="1"/>
    </xf>
    <xf numFmtId="49" fontId="5" fillId="4" borderId="4" xfId="0" applyNumberFormat="1" applyFont="1" applyFill="1" applyBorder="1" applyAlignment="1">
      <alignment vertical="top" wrapText="1"/>
    </xf>
    <xf numFmtId="49" fontId="5" fillId="4" borderId="4" xfId="0" applyNumberFormat="1" applyFont="1" applyFill="1" applyBorder="1" applyAlignment="1">
      <alignment vertical="top" textRotation="90" wrapText="1"/>
    </xf>
    <xf numFmtId="0" fontId="5" fillId="4" borderId="20" xfId="0" applyFont="1" applyFill="1" applyBorder="1" applyAlignment="1">
      <alignment vertical="top" wrapText="1"/>
    </xf>
    <xf numFmtId="3" fontId="5" fillId="7" borderId="16" xfId="0" applyNumberFormat="1" applyFont="1" applyFill="1" applyBorder="1" applyAlignment="1">
      <alignment vertical="top" wrapText="1"/>
    </xf>
    <xf numFmtId="0" fontId="5" fillId="4" borderId="8" xfId="0" applyFont="1" applyFill="1" applyBorder="1" applyAlignment="1">
      <alignment horizontal="center" vertical="top" wrapText="1"/>
    </xf>
    <xf numFmtId="1" fontId="5" fillId="4" borderId="13" xfId="7" applyNumberFormat="1" applyFont="1" applyFill="1" applyBorder="1" applyAlignment="1">
      <alignment horizontal="left" vertical="top" wrapText="1"/>
    </xf>
    <xf numFmtId="167" fontId="5" fillId="4" borderId="9" xfId="0" applyNumberFormat="1" applyFont="1" applyFill="1" applyBorder="1" applyAlignment="1">
      <alignment vertical="top" wrapText="1"/>
    </xf>
    <xf numFmtId="167" fontId="5" fillId="4" borderId="10" xfId="0" applyNumberFormat="1" applyFont="1" applyFill="1" applyBorder="1" applyAlignment="1">
      <alignment horizontal="right" vertical="top"/>
    </xf>
    <xf numFmtId="167" fontId="5" fillId="4" borderId="20" xfId="0" applyNumberFormat="1" applyFont="1" applyFill="1" applyBorder="1" applyAlignment="1">
      <alignment vertical="top"/>
    </xf>
    <xf numFmtId="167" fontId="5" fillId="4" borderId="1" xfId="0" applyNumberFormat="1" applyFont="1" applyFill="1" applyBorder="1" applyAlignment="1">
      <alignment horizontal="right" vertical="center"/>
    </xf>
    <xf numFmtId="16" fontId="5" fillId="4" borderId="1" xfId="0" applyNumberFormat="1" applyFont="1" applyFill="1" applyBorder="1" applyAlignment="1">
      <alignment horizontal="center" vertical="top"/>
    </xf>
    <xf numFmtId="167" fontId="5" fillId="4" borderId="15" xfId="0" applyNumberFormat="1" applyFont="1" applyFill="1" applyBorder="1" applyAlignment="1">
      <alignment vertical="top"/>
    </xf>
    <xf numFmtId="49" fontId="5" fillId="4" borderId="15" xfId="0" applyNumberFormat="1" applyFont="1" applyFill="1" applyBorder="1" applyAlignment="1">
      <alignment vertical="top" textRotation="90" wrapText="1"/>
    </xf>
    <xf numFmtId="3" fontId="5" fillId="7" borderId="31" xfId="0" applyNumberFormat="1" applyFont="1" applyFill="1" applyBorder="1" applyAlignment="1">
      <alignment vertical="top" wrapText="1"/>
    </xf>
    <xf numFmtId="167" fontId="5" fillId="4" borderId="44" xfId="0" applyNumberFormat="1" applyFont="1" applyFill="1" applyBorder="1" applyAlignment="1">
      <alignment vertical="top"/>
    </xf>
    <xf numFmtId="49" fontId="5" fillId="4" borderId="72" xfId="0" applyNumberFormat="1" applyFont="1" applyFill="1" applyBorder="1" applyAlignment="1">
      <alignment horizontal="left" vertical="top" wrapText="1"/>
    </xf>
    <xf numFmtId="167" fontId="5" fillId="4" borderId="67" xfId="0" applyNumberFormat="1" applyFont="1" applyFill="1" applyBorder="1" applyAlignment="1">
      <alignment vertical="top"/>
    </xf>
    <xf numFmtId="167" fontId="5" fillId="4" borderId="2" xfId="0" applyNumberFormat="1" applyFont="1" applyFill="1" applyBorder="1" applyAlignment="1">
      <alignment vertical="top"/>
    </xf>
    <xf numFmtId="14" fontId="5" fillId="4" borderId="1" xfId="0" applyNumberFormat="1" applyFont="1" applyFill="1" applyBorder="1" applyAlignment="1">
      <alignment horizontal="center" vertical="top"/>
    </xf>
    <xf numFmtId="167" fontId="5" fillId="4" borderId="33" xfId="0" applyNumberFormat="1" applyFont="1" applyFill="1" applyBorder="1" applyAlignment="1">
      <alignment vertical="top"/>
    </xf>
    <xf numFmtId="167" fontId="5" fillId="4" borderId="17" xfId="0" applyNumberFormat="1" applyFont="1" applyFill="1" applyBorder="1" applyAlignment="1">
      <alignment vertical="top"/>
    </xf>
    <xf numFmtId="167" fontId="5" fillId="4" borderId="26" xfId="0" applyNumberFormat="1" applyFont="1" applyFill="1" applyBorder="1" applyAlignment="1">
      <alignment vertical="top"/>
    </xf>
    <xf numFmtId="167" fontId="5" fillId="4" borderId="24" xfId="0" applyNumberFormat="1" applyFont="1" applyFill="1" applyBorder="1" applyAlignment="1">
      <alignment vertical="top"/>
    </xf>
    <xf numFmtId="167" fontId="5" fillId="4" borderId="73" xfId="0" applyNumberFormat="1" applyFont="1" applyFill="1" applyBorder="1" applyAlignment="1">
      <alignment vertical="top"/>
    </xf>
    <xf numFmtId="167" fontId="5" fillId="4" borderId="28" xfId="0" applyNumberFormat="1" applyFont="1" applyFill="1" applyBorder="1" applyAlignment="1">
      <alignment vertical="top"/>
    </xf>
    <xf numFmtId="167" fontId="5" fillId="4" borderId="60" xfId="0" applyNumberFormat="1" applyFont="1" applyFill="1" applyBorder="1" applyAlignment="1">
      <alignment vertical="top"/>
    </xf>
    <xf numFmtId="167" fontId="5" fillId="4" borderId="59" xfId="0" applyNumberFormat="1" applyFont="1" applyFill="1" applyBorder="1" applyAlignment="1">
      <alignment vertical="top"/>
    </xf>
    <xf numFmtId="167" fontId="5" fillId="4" borderId="42" xfId="0" applyNumberFormat="1" applyFont="1" applyFill="1" applyBorder="1" applyAlignment="1">
      <alignment vertical="top"/>
    </xf>
    <xf numFmtId="0" fontId="5" fillId="4" borderId="14" xfId="0" applyFont="1" applyFill="1" applyBorder="1" applyAlignment="1">
      <alignment vertical="top" wrapText="1"/>
    </xf>
    <xf numFmtId="0" fontId="5" fillId="4" borderId="17" xfId="0" applyFont="1" applyFill="1" applyBorder="1" applyAlignment="1">
      <alignment horizontal="center" vertical="top"/>
    </xf>
    <xf numFmtId="167" fontId="5" fillId="4" borderId="69" xfId="0" applyNumberFormat="1" applyFont="1" applyFill="1" applyBorder="1" applyAlignment="1">
      <alignment vertical="top"/>
    </xf>
    <xf numFmtId="167" fontId="5" fillId="4" borderId="48" xfId="0" applyNumberFormat="1" applyFont="1" applyFill="1" applyBorder="1" applyAlignment="1">
      <alignment vertical="top"/>
    </xf>
    <xf numFmtId="49" fontId="5" fillId="4" borderId="37" xfId="0" applyNumberFormat="1" applyFont="1" applyFill="1" applyBorder="1" applyAlignment="1">
      <alignment horizontal="left" vertical="top" wrapText="1"/>
    </xf>
    <xf numFmtId="49" fontId="5" fillId="4" borderId="60" xfId="0" applyNumberFormat="1" applyFont="1" applyFill="1" applyBorder="1" applyAlignment="1">
      <alignment vertical="top" wrapText="1"/>
    </xf>
    <xf numFmtId="49" fontId="5" fillId="4" borderId="16" xfId="0" applyNumberFormat="1" applyFont="1" applyFill="1" applyBorder="1" applyAlignment="1">
      <alignment vertical="top" wrapText="1"/>
    </xf>
    <xf numFmtId="49" fontId="5" fillId="4" borderId="28" xfId="0" applyNumberFormat="1" applyFont="1" applyFill="1" applyBorder="1" applyAlignment="1">
      <alignment vertical="top" wrapText="1"/>
    </xf>
    <xf numFmtId="49" fontId="5" fillId="4" borderId="16" xfId="0" applyNumberFormat="1" applyFont="1" applyFill="1" applyBorder="1" applyAlignment="1">
      <alignment horizontal="center" vertical="top" wrapText="1"/>
    </xf>
    <xf numFmtId="49" fontId="5" fillId="4" borderId="0" xfId="0" applyNumberFormat="1" applyFont="1" applyFill="1" applyAlignment="1">
      <alignment vertical="top" wrapText="1"/>
    </xf>
    <xf numFmtId="167" fontId="5" fillId="4" borderId="0" xfId="0" applyNumberFormat="1" applyFont="1" applyFill="1" applyAlignment="1">
      <alignment vertical="top"/>
    </xf>
    <xf numFmtId="167" fontId="5" fillId="4" borderId="0" xfId="0" applyNumberFormat="1" applyFont="1" applyFill="1" applyAlignment="1">
      <alignment horizontal="left" vertical="top" wrapText="1"/>
    </xf>
    <xf numFmtId="0" fontId="15" fillId="0" borderId="0" xfId="0" applyFont="1" applyAlignment="1">
      <alignment horizontal="center" vertical="top"/>
    </xf>
    <xf numFmtId="0" fontId="15" fillId="0" borderId="0" xfId="0" applyFont="1" applyAlignment="1">
      <alignment horizontal="center" vertical="center"/>
    </xf>
    <xf numFmtId="0" fontId="15" fillId="0" borderId="0" xfId="0" applyFont="1" applyAlignment="1">
      <alignment horizontal="left" vertical="top"/>
    </xf>
    <xf numFmtId="165" fontId="16" fillId="0" borderId="0" xfId="0" applyNumberFormat="1" applyFont="1" applyAlignment="1">
      <alignment vertical="top"/>
    </xf>
    <xf numFmtId="0" fontId="15" fillId="0" borderId="0" xfId="0" applyFont="1" applyAlignment="1">
      <alignment vertical="top" wrapText="1"/>
    </xf>
    <xf numFmtId="0" fontId="15" fillId="0" borderId="0" xfId="0" applyFont="1" applyAlignment="1">
      <alignment horizontal="center" vertical="top" wrapText="1"/>
    </xf>
    <xf numFmtId="0" fontId="15" fillId="0" borderId="0" xfId="0" applyFont="1"/>
    <xf numFmtId="168" fontId="15" fillId="0" borderId="1" xfId="0" applyNumberFormat="1" applyFont="1" applyBorder="1" applyAlignment="1">
      <alignment horizontal="right" vertical="top"/>
    </xf>
    <xf numFmtId="168" fontId="17" fillId="0" borderId="1" xfId="0" applyNumberFormat="1" applyFont="1" applyBorder="1" applyAlignment="1">
      <alignment vertical="top"/>
    </xf>
    <xf numFmtId="0" fontId="17" fillId="0" borderId="0" xfId="0" applyFont="1" applyAlignment="1">
      <alignment horizontal="center"/>
    </xf>
    <xf numFmtId="0" fontId="17" fillId="0" borderId="0" xfId="0" applyFont="1" applyAlignment="1">
      <alignment horizontal="center" vertical="top"/>
    </xf>
    <xf numFmtId="0" fontId="17" fillId="0" borderId="0" xfId="0" applyFont="1" applyAlignment="1">
      <alignment horizontal="left"/>
    </xf>
    <xf numFmtId="168" fontId="17" fillId="0" borderId="0" xfId="0" applyNumberFormat="1" applyFont="1" applyAlignment="1">
      <alignment vertical="top"/>
    </xf>
    <xf numFmtId="0" fontId="17" fillId="0" borderId="0" xfId="0" applyFont="1" applyAlignment="1">
      <alignment horizontal="center" vertical="top" wrapText="1"/>
    </xf>
    <xf numFmtId="0" fontId="15" fillId="0" borderId="32" xfId="0" applyFont="1" applyBorder="1" applyAlignment="1">
      <alignment vertical="top"/>
    </xf>
    <xf numFmtId="168" fontId="15" fillId="2" borderId="32" xfId="0" applyNumberFormat="1" applyFont="1" applyFill="1" applyBorder="1" applyAlignment="1">
      <alignment vertical="top"/>
    </xf>
    <xf numFmtId="49" fontId="7" fillId="4" borderId="3" xfId="0" applyNumberFormat="1" applyFont="1" applyFill="1" applyBorder="1" applyAlignment="1">
      <alignment horizontal="center" vertical="center" wrapText="1"/>
    </xf>
    <xf numFmtId="49" fontId="7" fillId="4" borderId="4" xfId="0" applyNumberFormat="1" applyFont="1" applyFill="1" applyBorder="1" applyAlignment="1">
      <alignment horizontal="center" vertical="center" wrapText="1"/>
    </xf>
    <xf numFmtId="49" fontId="7" fillId="4" borderId="34" xfId="0" applyNumberFormat="1" applyFont="1" applyFill="1" applyBorder="1" applyAlignment="1">
      <alignment horizontal="center" vertical="center" wrapText="1"/>
    </xf>
    <xf numFmtId="168" fontId="7" fillId="4" borderId="3" xfId="0" applyNumberFormat="1" applyFont="1" applyFill="1" applyBorder="1" applyAlignment="1">
      <alignment horizontal="center" vertical="center" wrapText="1"/>
    </xf>
    <xf numFmtId="168" fontId="7" fillId="4" borderId="4" xfId="0" applyNumberFormat="1" applyFont="1" applyFill="1" applyBorder="1" applyAlignment="1">
      <alignment horizontal="center" vertical="center" wrapText="1"/>
    </xf>
    <xf numFmtId="49" fontId="7" fillId="4" borderId="16" xfId="0" applyNumberFormat="1" applyFont="1" applyFill="1" applyBorder="1" applyAlignment="1">
      <alignment horizontal="center" vertical="center"/>
    </xf>
    <xf numFmtId="49" fontId="7" fillId="4" borderId="31" xfId="0" applyNumberFormat="1" applyFont="1" applyFill="1" applyBorder="1" applyAlignment="1">
      <alignment horizontal="center" vertical="center"/>
    </xf>
    <xf numFmtId="49" fontId="17" fillId="0" borderId="6" xfId="0" applyNumberFormat="1" applyFont="1" applyBorder="1" applyAlignment="1">
      <alignment vertical="top" wrapText="1"/>
    </xf>
    <xf numFmtId="0" fontId="17" fillId="2" borderId="7" xfId="0" applyFont="1" applyFill="1" applyBorder="1" applyAlignment="1">
      <alignment horizontal="center" wrapText="1"/>
    </xf>
    <xf numFmtId="0" fontId="17" fillId="2" borderId="20" xfId="0" applyFont="1" applyFill="1" applyBorder="1" applyAlignment="1">
      <alignment horizontal="center" wrapText="1"/>
    </xf>
    <xf numFmtId="0" fontId="15" fillId="2" borderId="20" xfId="0" applyFont="1" applyFill="1" applyBorder="1" applyAlignment="1">
      <alignment horizontal="center" vertical="center" textRotation="90" wrapText="1"/>
    </xf>
    <xf numFmtId="168" fontId="17" fillId="5" borderId="32" xfId="0" applyNumberFormat="1" applyFont="1" applyFill="1" applyBorder="1" applyAlignment="1">
      <alignment vertical="top" wrapText="1"/>
    </xf>
    <xf numFmtId="0" fontId="17" fillId="0" borderId="8" xfId="0" applyFont="1" applyBorder="1" applyAlignment="1">
      <alignment horizontal="left" vertical="top" wrapText="1"/>
    </xf>
    <xf numFmtId="0" fontId="17" fillId="0" borderId="7" xfId="0" applyFont="1" applyBorder="1" applyAlignment="1">
      <alignment horizontal="center" vertical="top" wrapText="1"/>
    </xf>
    <xf numFmtId="0" fontId="17" fillId="0" borderId="0" xfId="0" applyFont="1"/>
    <xf numFmtId="49" fontId="17" fillId="0" borderId="10" xfId="0" applyNumberFormat="1" applyFont="1" applyBorder="1" applyAlignment="1">
      <alignment vertical="top" wrapText="1"/>
    </xf>
    <xf numFmtId="49" fontId="17" fillId="2" borderId="1" xfId="0" applyNumberFormat="1" applyFont="1" applyFill="1" applyBorder="1" applyAlignment="1">
      <alignment horizontal="center" vertical="top" wrapText="1"/>
    </xf>
    <xf numFmtId="0" fontId="17" fillId="2" borderId="15" xfId="0" applyFont="1" applyFill="1" applyBorder="1" applyAlignment="1">
      <alignment horizontal="center" wrapText="1"/>
    </xf>
    <xf numFmtId="0" fontId="15" fillId="2" borderId="15" xfId="0" applyFont="1" applyFill="1" applyBorder="1" applyAlignment="1">
      <alignment horizontal="center" vertical="center" textRotation="90" wrapText="1"/>
    </xf>
    <xf numFmtId="168" fontId="17" fillId="3" borderId="16" xfId="0" applyNumberFormat="1" applyFont="1" applyFill="1" applyBorder="1" applyAlignment="1">
      <alignment vertical="top" wrapText="1"/>
    </xf>
    <xf numFmtId="0" fontId="15" fillId="0" borderId="1" xfId="4" applyFont="1" applyBorder="1" applyAlignment="1">
      <alignment horizontal="left" vertical="top" wrapText="1"/>
    </xf>
    <xf numFmtId="0" fontId="17" fillId="0" borderId="1" xfId="0" applyFont="1" applyBorder="1" applyAlignment="1">
      <alignment horizontal="center" vertical="top" wrapText="1"/>
    </xf>
    <xf numFmtId="0" fontId="18" fillId="4" borderId="7" xfId="0" applyFont="1" applyFill="1" applyBorder="1" applyAlignment="1">
      <alignment horizontal="left" vertical="top" wrapText="1"/>
    </xf>
    <xf numFmtId="49" fontId="15" fillId="4" borderId="7" xfId="0" applyNumberFormat="1" applyFont="1" applyFill="1" applyBorder="1" applyAlignment="1">
      <alignment horizontal="center" vertical="top" wrapText="1"/>
    </xf>
    <xf numFmtId="49" fontId="15" fillId="4" borderId="20" xfId="0" applyNumberFormat="1" applyFont="1" applyFill="1" applyBorder="1" applyAlignment="1">
      <alignment horizontal="center" vertical="top" wrapText="1"/>
    </xf>
    <xf numFmtId="49" fontId="15" fillId="4" borderId="8" xfId="0" applyNumberFormat="1" applyFont="1" applyFill="1" applyBorder="1" applyAlignment="1">
      <alignment horizontal="left" vertical="top" wrapText="1"/>
    </xf>
    <xf numFmtId="49" fontId="15" fillId="4" borderId="9" xfId="0" applyNumberFormat="1" applyFont="1" applyFill="1" applyBorder="1" applyAlignment="1">
      <alignment horizontal="center" vertical="top" wrapText="1"/>
    </xf>
    <xf numFmtId="165" fontId="15" fillId="4" borderId="45" xfId="0" applyNumberFormat="1" applyFont="1" applyFill="1" applyBorder="1" applyAlignment="1">
      <alignment vertical="top"/>
    </xf>
    <xf numFmtId="165" fontId="15" fillId="4" borderId="42" xfId="0" applyNumberFormat="1" applyFont="1" applyFill="1" applyBorder="1" applyAlignment="1">
      <alignment vertical="top"/>
    </xf>
    <xf numFmtId="165" fontId="15" fillId="4" borderId="36" xfId="0" applyNumberFormat="1" applyFont="1" applyFill="1" applyBorder="1" applyAlignment="1">
      <alignment vertical="top"/>
    </xf>
    <xf numFmtId="165" fontId="15" fillId="4" borderId="18" xfId="0" applyNumberFormat="1" applyFont="1" applyFill="1" applyBorder="1" applyAlignment="1">
      <alignment vertical="top"/>
    </xf>
    <xf numFmtId="0" fontId="15" fillId="4" borderId="13" xfId="5" applyFont="1" applyFill="1" applyBorder="1" applyAlignment="1">
      <alignment horizontal="left" vertical="top" wrapText="1"/>
    </xf>
    <xf numFmtId="0" fontId="15" fillId="4" borderId="1" xfId="5" applyFont="1" applyFill="1" applyBorder="1" applyAlignment="1">
      <alignment horizontal="center" vertical="top" wrapText="1"/>
    </xf>
    <xf numFmtId="49" fontId="15" fillId="4" borderId="8" xfId="0" applyNumberFormat="1" applyFont="1" applyFill="1" applyBorder="1" applyAlignment="1">
      <alignment horizontal="center" vertical="top" wrapText="1"/>
    </xf>
    <xf numFmtId="49" fontId="15" fillId="4" borderId="72" xfId="0" applyNumberFormat="1" applyFont="1" applyFill="1" applyBorder="1" applyAlignment="1">
      <alignment horizontal="center" vertical="top" wrapText="1"/>
    </xf>
    <xf numFmtId="49" fontId="15" fillId="4" borderId="11" xfId="0" applyNumberFormat="1" applyFont="1" applyFill="1" applyBorder="1" applyAlignment="1">
      <alignment horizontal="center" vertical="top" wrapText="1"/>
    </xf>
    <xf numFmtId="165" fontId="15" fillId="4" borderId="29" xfId="0" applyNumberFormat="1" applyFont="1" applyFill="1" applyBorder="1" applyAlignment="1">
      <alignment vertical="top"/>
    </xf>
    <xf numFmtId="165" fontId="15" fillId="4" borderId="1" xfId="0" applyNumberFormat="1" applyFont="1" applyFill="1" applyBorder="1" applyAlignment="1">
      <alignment vertical="top"/>
    </xf>
    <xf numFmtId="165" fontId="15" fillId="4" borderId="20" xfId="0" applyNumberFormat="1" applyFont="1" applyFill="1" applyBorder="1" applyAlignment="1">
      <alignment vertical="top"/>
    </xf>
    <xf numFmtId="165" fontId="15" fillId="4" borderId="9" xfId="0" applyNumberFormat="1" applyFont="1" applyFill="1" applyBorder="1" applyAlignment="1">
      <alignment vertical="top"/>
    </xf>
    <xf numFmtId="0" fontId="15" fillId="4" borderId="13" xfId="0" applyFont="1" applyFill="1" applyBorder="1" applyAlignment="1">
      <alignment horizontal="left" vertical="top" wrapText="1"/>
    </xf>
    <xf numFmtId="0" fontId="15" fillId="4" borderId="1" xfId="0" applyFont="1" applyFill="1" applyBorder="1" applyAlignment="1">
      <alignment horizontal="center" vertical="top" wrapText="1"/>
    </xf>
    <xf numFmtId="165" fontId="17" fillId="4" borderId="28" xfId="0" applyNumberFormat="1" applyFont="1" applyFill="1" applyBorder="1" applyAlignment="1">
      <alignment vertical="top"/>
    </xf>
    <xf numFmtId="165" fontId="17" fillId="4" borderId="4" xfId="0" applyNumberFormat="1" applyFont="1" applyFill="1" applyBorder="1" applyAlignment="1">
      <alignment vertical="top"/>
    </xf>
    <xf numFmtId="165" fontId="17" fillId="4" borderId="60" xfId="0" applyNumberFormat="1" applyFont="1" applyFill="1" applyBorder="1" applyAlignment="1">
      <alignment vertical="top"/>
    </xf>
    <xf numFmtId="165" fontId="17" fillId="4" borderId="59" xfId="0" applyNumberFormat="1" applyFont="1" applyFill="1" applyBorder="1" applyAlignment="1">
      <alignment vertical="top"/>
    </xf>
    <xf numFmtId="49" fontId="17" fillId="0" borderId="1" xfId="0" applyNumberFormat="1" applyFont="1" applyBorder="1" applyAlignment="1">
      <alignment horizontal="center" vertical="top" wrapText="1"/>
    </xf>
    <xf numFmtId="49" fontId="17" fillId="0" borderId="15" xfId="0" applyNumberFormat="1" applyFont="1" applyBorder="1" applyAlignment="1">
      <alignment horizontal="center" wrapText="1"/>
    </xf>
    <xf numFmtId="49" fontId="15" fillId="0" borderId="15" xfId="0" applyNumberFormat="1" applyFont="1" applyBorder="1" applyAlignment="1">
      <alignment horizontal="center" vertical="center" textRotation="90" wrapText="1"/>
    </xf>
    <xf numFmtId="165" fontId="17" fillId="2" borderId="28" xfId="0" applyNumberFormat="1" applyFont="1" applyFill="1" applyBorder="1" applyAlignment="1">
      <alignment vertical="top"/>
    </xf>
    <xf numFmtId="165" fontId="17" fillId="2" borderId="5" xfId="0" applyNumberFormat="1" applyFont="1" applyFill="1" applyBorder="1" applyAlignment="1">
      <alignment vertical="top"/>
    </xf>
    <xf numFmtId="0" fontId="17" fillId="0" borderId="13" xfId="0" applyFont="1" applyBorder="1" applyAlignment="1">
      <alignment horizontal="left" vertical="top" wrapText="1"/>
    </xf>
    <xf numFmtId="49" fontId="15" fillId="2" borderId="15" xfId="0" applyNumberFormat="1" applyFont="1" applyFill="1" applyBorder="1" applyAlignment="1">
      <alignment horizontal="center" vertical="center" textRotation="90" wrapText="1"/>
    </xf>
    <xf numFmtId="168" fontId="17" fillId="3" borderId="31" xfId="0" applyNumberFormat="1" applyFont="1" applyFill="1" applyBorder="1" applyAlignment="1">
      <alignment vertical="top" wrapText="1"/>
    </xf>
    <xf numFmtId="0" fontId="15" fillId="0" borderId="13" xfId="4" applyFont="1" applyBorder="1" applyAlignment="1">
      <alignment horizontal="left" vertical="top" wrapText="1"/>
    </xf>
    <xf numFmtId="165" fontId="15" fillId="4" borderId="41" xfId="0" applyNumberFormat="1" applyFont="1" applyFill="1" applyBorder="1" applyAlignment="1">
      <alignment vertical="top"/>
    </xf>
    <xf numFmtId="49" fontId="15" fillId="4" borderId="1" xfId="0" applyNumberFormat="1" applyFont="1" applyFill="1" applyBorder="1" applyAlignment="1">
      <alignment horizontal="center" vertical="top" wrapText="1"/>
    </xf>
    <xf numFmtId="49" fontId="15" fillId="4" borderId="13" xfId="0" applyNumberFormat="1" applyFont="1" applyFill="1" applyBorder="1" applyAlignment="1">
      <alignment horizontal="left" vertical="top" wrapText="1"/>
    </xf>
    <xf numFmtId="49" fontId="15" fillId="4" borderId="70" xfId="0" applyNumberFormat="1" applyFont="1" applyFill="1" applyBorder="1" applyAlignment="1">
      <alignment horizontal="center" vertical="top" wrapText="1"/>
    </xf>
    <xf numFmtId="165" fontId="15" fillId="4" borderId="47" xfId="0" applyNumberFormat="1" applyFont="1" applyFill="1" applyBorder="1" applyAlignment="1">
      <alignment vertical="top"/>
    </xf>
    <xf numFmtId="165" fontId="15" fillId="4" borderId="22" xfId="0" applyNumberFormat="1" applyFont="1" applyFill="1" applyBorder="1" applyAlignment="1">
      <alignment vertical="top"/>
    </xf>
    <xf numFmtId="165" fontId="15" fillId="4" borderId="39" xfId="0" applyNumberFormat="1" applyFont="1" applyFill="1" applyBorder="1" applyAlignment="1">
      <alignment vertical="top"/>
    </xf>
    <xf numFmtId="165" fontId="15" fillId="4" borderId="65" xfId="0" applyNumberFormat="1" applyFont="1" applyFill="1" applyBorder="1" applyAlignment="1">
      <alignment vertical="top"/>
    </xf>
    <xf numFmtId="49" fontId="15" fillId="4" borderId="1" xfId="0" applyNumberFormat="1" applyFont="1" applyFill="1" applyBorder="1" applyAlignment="1">
      <alignment horizontal="left" vertical="top" wrapText="1"/>
    </xf>
    <xf numFmtId="165" fontId="15" fillId="4" borderId="12" xfId="0" applyNumberFormat="1" applyFont="1" applyFill="1" applyBorder="1" applyAlignment="1">
      <alignment vertical="top"/>
    </xf>
    <xf numFmtId="49" fontId="15" fillId="0" borderId="1" xfId="0" applyNumberFormat="1" applyFont="1" applyBorder="1" applyAlignment="1">
      <alignment horizontal="center" vertical="top" wrapText="1"/>
    </xf>
    <xf numFmtId="49" fontId="15" fillId="0" borderId="1" xfId="0" applyNumberFormat="1" applyFont="1" applyBorder="1" applyAlignment="1">
      <alignment horizontal="left" vertical="top" wrapText="1"/>
    </xf>
    <xf numFmtId="49" fontId="15" fillId="0" borderId="25" xfId="0" applyNumberFormat="1" applyFont="1" applyBorder="1" applyAlignment="1">
      <alignment horizontal="left" vertical="top" wrapText="1"/>
    </xf>
    <xf numFmtId="0" fontId="15" fillId="0" borderId="20" xfId="0" applyFont="1" applyBorder="1" applyAlignment="1">
      <alignment horizontal="left" vertical="top"/>
    </xf>
    <xf numFmtId="165" fontId="15" fillId="2" borderId="6" xfId="0" applyNumberFormat="1" applyFont="1" applyFill="1" applyBorder="1" applyAlignment="1">
      <alignment vertical="top"/>
    </xf>
    <xf numFmtId="165" fontId="15" fillId="2" borderId="7" xfId="0" applyNumberFormat="1" applyFont="1" applyFill="1" applyBorder="1" applyAlignment="1">
      <alignment vertical="top"/>
    </xf>
    <xf numFmtId="165" fontId="15" fillId="2" borderId="9" xfId="0" applyNumberFormat="1" applyFont="1" applyFill="1" applyBorder="1" applyAlignment="1">
      <alignment vertical="top"/>
    </xf>
    <xf numFmtId="167" fontId="15" fillId="4" borderId="13" xfId="0" applyNumberFormat="1" applyFont="1" applyFill="1" applyBorder="1" applyAlignment="1">
      <alignment vertical="top" wrapText="1"/>
    </xf>
    <xf numFmtId="49" fontId="15" fillId="4" borderId="1" xfId="0" applyNumberFormat="1" applyFont="1" applyFill="1" applyBorder="1" applyAlignment="1">
      <alignment horizontal="center" vertical="top"/>
    </xf>
    <xf numFmtId="165" fontId="17" fillId="4" borderId="3" xfId="0" applyNumberFormat="1" applyFont="1" applyFill="1" applyBorder="1" applyAlignment="1">
      <alignment vertical="top"/>
    </xf>
    <xf numFmtId="165" fontId="17" fillId="4" borderId="5" xfId="0" applyNumberFormat="1" applyFont="1" applyFill="1" applyBorder="1" applyAlignment="1">
      <alignment vertical="top"/>
    </xf>
    <xf numFmtId="167" fontId="17" fillId="4" borderId="13" xfId="0" applyNumberFormat="1" applyFont="1" applyFill="1" applyBorder="1" applyAlignment="1">
      <alignment vertical="top" wrapText="1"/>
    </xf>
    <xf numFmtId="49" fontId="17" fillId="4" borderId="1" xfId="0" applyNumberFormat="1" applyFont="1" applyFill="1" applyBorder="1" applyAlignment="1">
      <alignment horizontal="center" vertical="top"/>
    </xf>
    <xf numFmtId="49" fontId="15" fillId="0" borderId="21" xfId="0" applyNumberFormat="1" applyFont="1" applyBorder="1" applyAlignment="1">
      <alignment vertical="top" wrapText="1"/>
    </xf>
    <xf numFmtId="0" fontId="15" fillId="0" borderId="36" xfId="0" applyFont="1" applyBorder="1" applyAlignment="1">
      <alignment horizontal="center" vertical="top"/>
    </xf>
    <xf numFmtId="167" fontId="15" fillId="4" borderId="29" xfId="0" applyNumberFormat="1" applyFont="1" applyFill="1" applyBorder="1" applyAlignment="1">
      <alignment vertical="top"/>
    </xf>
    <xf numFmtId="167" fontId="15" fillId="4" borderId="12" xfId="0" applyNumberFormat="1" applyFont="1" applyFill="1" applyBorder="1" applyAlignment="1">
      <alignment vertical="top"/>
    </xf>
    <xf numFmtId="167" fontId="15" fillId="4" borderId="21" xfId="0" applyNumberFormat="1" applyFont="1" applyFill="1" applyBorder="1" applyAlignment="1">
      <alignment vertical="top"/>
    </xf>
    <xf numFmtId="167" fontId="15" fillId="4" borderId="18" xfId="0" applyNumberFormat="1" applyFont="1" applyFill="1" applyBorder="1" applyAlignment="1">
      <alignment vertical="top"/>
    </xf>
    <xf numFmtId="3" fontId="15" fillId="4" borderId="1" xfId="0" applyNumberFormat="1" applyFont="1" applyFill="1" applyBorder="1" applyAlignment="1">
      <alignment horizontal="center" vertical="top" wrapText="1"/>
    </xf>
    <xf numFmtId="49" fontId="15" fillId="0" borderId="64" xfId="0" applyNumberFormat="1" applyFont="1" applyBorder="1" applyAlignment="1">
      <alignment vertical="top" wrapText="1"/>
    </xf>
    <xf numFmtId="0" fontId="15" fillId="0" borderId="20" xfId="0" applyFont="1" applyBorder="1" applyAlignment="1">
      <alignment vertical="top"/>
    </xf>
    <xf numFmtId="167" fontId="15" fillId="4" borderId="1" xfId="0" applyNumberFormat="1" applyFont="1" applyFill="1" applyBorder="1" applyAlignment="1">
      <alignment vertical="top"/>
    </xf>
    <xf numFmtId="167" fontId="15" fillId="4" borderId="13" xfId="0" applyNumberFormat="1" applyFont="1" applyFill="1" applyBorder="1" applyAlignment="1">
      <alignment vertical="top"/>
    </xf>
    <xf numFmtId="167" fontId="15" fillId="4" borderId="11" xfId="0" applyNumberFormat="1" applyFont="1" applyFill="1" applyBorder="1" applyAlignment="1">
      <alignment vertical="top"/>
    </xf>
    <xf numFmtId="167" fontId="15" fillId="4" borderId="1" xfId="0" applyNumberFormat="1" applyFont="1" applyFill="1" applyBorder="1" applyAlignment="1">
      <alignment horizontal="center" vertical="top" wrapText="1"/>
    </xf>
    <xf numFmtId="167" fontId="17" fillId="4" borderId="5" xfId="0" applyNumberFormat="1" applyFont="1" applyFill="1" applyBorder="1" applyAlignment="1">
      <alignment vertical="top"/>
    </xf>
    <xf numFmtId="165" fontId="17" fillId="4" borderId="5" xfId="0" applyNumberFormat="1" applyFont="1" applyFill="1" applyBorder="1" applyAlignment="1">
      <alignment horizontal="right" vertical="top"/>
    </xf>
    <xf numFmtId="49" fontId="15" fillId="0" borderId="14" xfId="0" applyNumberFormat="1" applyFont="1" applyBorder="1" applyAlignment="1">
      <alignment vertical="top" wrapText="1"/>
    </xf>
    <xf numFmtId="0" fontId="15" fillId="0" borderId="24" xfId="0" applyFont="1" applyBorder="1" applyAlignment="1">
      <alignment vertical="top"/>
    </xf>
    <xf numFmtId="167" fontId="15" fillId="0" borderId="44" xfId="0" applyNumberFormat="1" applyFont="1" applyBorder="1" applyAlignment="1">
      <alignment vertical="top"/>
    </xf>
    <xf numFmtId="167" fontId="15" fillId="4" borderId="7" xfId="0" applyNumberFormat="1" applyFont="1" applyFill="1" applyBorder="1" applyAlignment="1">
      <alignment vertical="top"/>
    </xf>
    <xf numFmtId="167" fontId="15" fillId="4" borderId="25" xfId="0" applyNumberFormat="1" applyFont="1" applyFill="1" applyBorder="1" applyAlignment="1">
      <alignment vertical="top"/>
    </xf>
    <xf numFmtId="167" fontId="15" fillId="4" borderId="26" xfId="0" applyNumberFormat="1" applyFont="1" applyFill="1" applyBorder="1" applyAlignment="1">
      <alignment vertical="top"/>
    </xf>
    <xf numFmtId="167" fontId="15" fillId="4" borderId="1" xfId="0" applyNumberFormat="1" applyFont="1" applyFill="1" applyBorder="1" applyAlignment="1">
      <alignment vertical="top" wrapText="1"/>
    </xf>
    <xf numFmtId="0" fontId="15" fillId="0" borderId="36" xfId="0" applyFont="1" applyBorder="1" applyAlignment="1">
      <alignment vertical="top"/>
    </xf>
    <xf numFmtId="167" fontId="15" fillId="0" borderId="29" xfId="0" applyNumberFormat="1" applyFont="1" applyBorder="1" applyAlignment="1">
      <alignment vertical="top"/>
    </xf>
    <xf numFmtId="49" fontId="15" fillId="0" borderId="21" xfId="0" applyNumberFormat="1" applyFont="1" applyBorder="1" applyAlignment="1">
      <alignment horizontal="left" vertical="top" wrapText="1"/>
    </xf>
    <xf numFmtId="0" fontId="15" fillId="4" borderId="36" xfId="0" applyFont="1" applyFill="1" applyBorder="1" applyAlignment="1">
      <alignment horizontal="center" vertical="top"/>
    </xf>
    <xf numFmtId="165" fontId="15" fillId="4" borderId="6" xfId="0" applyNumberFormat="1" applyFont="1" applyFill="1" applyBorder="1" applyAlignment="1">
      <alignment vertical="top"/>
    </xf>
    <xf numFmtId="165" fontId="15" fillId="4" borderId="7" xfId="0" applyNumberFormat="1" applyFont="1" applyFill="1" applyBorder="1" applyAlignment="1">
      <alignment vertical="top"/>
    </xf>
    <xf numFmtId="165" fontId="15" fillId="4" borderId="69" xfId="0" applyNumberFormat="1" applyFont="1" applyFill="1" applyBorder="1" applyAlignment="1">
      <alignment vertical="top"/>
    </xf>
    <xf numFmtId="49" fontId="15" fillId="2" borderId="13" xfId="0" applyNumberFormat="1" applyFont="1" applyFill="1" applyBorder="1" applyAlignment="1">
      <alignment vertical="top" wrapText="1"/>
    </xf>
    <xf numFmtId="0" fontId="15" fillId="2" borderId="20" xfId="0" applyFont="1" applyFill="1" applyBorder="1" applyAlignment="1">
      <alignment vertical="top"/>
    </xf>
    <xf numFmtId="165" fontId="15" fillId="4" borderId="8" xfId="0" applyNumberFormat="1" applyFont="1" applyFill="1" applyBorder="1" applyAlignment="1">
      <alignment vertical="top"/>
    </xf>
    <xf numFmtId="165" fontId="17" fillId="2" borderId="28" xfId="0" applyNumberFormat="1" applyFont="1" applyFill="1" applyBorder="1" applyAlignment="1">
      <alignment horizontal="center" vertical="top"/>
    </xf>
    <xf numFmtId="165" fontId="17" fillId="2" borderId="5" xfId="0" applyNumberFormat="1" applyFont="1" applyFill="1" applyBorder="1" applyAlignment="1">
      <alignment horizontal="center" vertical="top"/>
    </xf>
    <xf numFmtId="49" fontId="17" fillId="0" borderId="1" xfId="0" applyNumberFormat="1" applyFont="1" applyBorder="1" applyAlignment="1">
      <alignment horizontal="center" wrapText="1"/>
    </xf>
    <xf numFmtId="0" fontId="17" fillId="2" borderId="1" xfId="0" applyFont="1" applyFill="1" applyBorder="1" applyAlignment="1">
      <alignment horizontal="center" wrapText="1"/>
    </xf>
    <xf numFmtId="168" fontId="17" fillId="5" borderId="16" xfId="0" applyNumberFormat="1" applyFont="1" applyFill="1" applyBorder="1" applyAlignment="1">
      <alignment vertical="top" wrapText="1"/>
    </xf>
    <xf numFmtId="0" fontId="17" fillId="0" borderId="1" xfId="0" applyFont="1" applyBorder="1" applyAlignment="1">
      <alignment horizontal="left" vertical="top" wrapText="1"/>
    </xf>
    <xf numFmtId="14" fontId="15" fillId="2" borderId="15" xfId="0" applyNumberFormat="1" applyFont="1" applyFill="1" applyBorder="1" applyAlignment="1">
      <alignment horizontal="center" vertical="center" textRotation="90" wrapText="1"/>
    </xf>
    <xf numFmtId="49" fontId="18" fillId="0" borderId="7" xfId="0" applyNumberFormat="1" applyFont="1" applyBorder="1" applyAlignment="1">
      <alignment vertical="top" wrapText="1"/>
    </xf>
    <xf numFmtId="49" fontId="5" fillId="4" borderId="7" xfId="0" applyNumberFormat="1" applyFont="1" applyFill="1" applyBorder="1" applyAlignment="1">
      <alignment vertical="top" wrapText="1"/>
    </xf>
    <xf numFmtId="0" fontId="15" fillId="4" borderId="36" xfId="0" applyFont="1" applyFill="1" applyBorder="1" applyAlignment="1">
      <alignment horizontal="center" vertical="top" wrapText="1"/>
    </xf>
    <xf numFmtId="165" fontId="15" fillId="4" borderId="35" xfId="0" applyNumberFormat="1" applyFont="1" applyFill="1" applyBorder="1" applyAlignment="1">
      <alignment vertical="top"/>
    </xf>
    <xf numFmtId="0" fontId="15" fillId="4" borderId="14" xfId="0" applyFont="1" applyFill="1" applyBorder="1" applyAlignment="1">
      <alignment vertical="top" wrapText="1"/>
    </xf>
    <xf numFmtId="0" fontId="15" fillId="4" borderId="17" xfId="0" applyFont="1" applyFill="1" applyBorder="1" applyAlignment="1">
      <alignment vertical="top" wrapText="1"/>
    </xf>
    <xf numFmtId="0" fontId="15" fillId="0" borderId="1" xfId="0" applyFont="1" applyBorder="1" applyAlignment="1">
      <alignment horizontal="center" vertical="top" wrapText="1"/>
    </xf>
    <xf numFmtId="0" fontId="15" fillId="0" borderId="1" xfId="0" applyFont="1" applyBorder="1" applyAlignment="1">
      <alignment horizontal="left" vertical="top" wrapText="1"/>
    </xf>
    <xf numFmtId="49" fontId="15" fillId="2" borderId="13" xfId="0" applyNumberFormat="1" applyFont="1" applyFill="1" applyBorder="1" applyAlignment="1">
      <alignment horizontal="left" vertical="top" wrapText="1"/>
    </xf>
    <xf numFmtId="0" fontId="15" fillId="2" borderId="15" xfId="0" applyFont="1" applyFill="1" applyBorder="1" applyAlignment="1">
      <alignment horizontal="center" vertical="top" wrapText="1"/>
    </xf>
    <xf numFmtId="165" fontId="15" fillId="4" borderId="10" xfId="0" applyNumberFormat="1" applyFont="1" applyFill="1" applyBorder="1" applyAlignment="1">
      <alignment vertical="top"/>
    </xf>
    <xf numFmtId="165" fontId="15" fillId="4" borderId="11" xfId="0" applyNumberFormat="1" applyFont="1" applyFill="1" applyBorder="1" applyAlignment="1">
      <alignment vertical="top"/>
    </xf>
    <xf numFmtId="0" fontId="15" fillId="0" borderId="13" xfId="0" applyFont="1" applyBorder="1" applyAlignment="1">
      <alignment horizontal="left" vertical="top" wrapText="1"/>
    </xf>
    <xf numFmtId="49" fontId="5" fillId="4" borderId="2" xfId="0" applyNumberFormat="1" applyFont="1" applyFill="1" applyBorder="1" applyAlignment="1">
      <alignment horizontal="left" vertical="top" wrapText="1"/>
    </xf>
    <xf numFmtId="49" fontId="5" fillId="0" borderId="17" xfId="0" applyNumberFormat="1" applyFont="1" applyBorder="1" applyAlignment="1">
      <alignment vertical="top" wrapText="1"/>
    </xf>
    <xf numFmtId="49" fontId="15" fillId="2" borderId="20" xfId="0" applyNumberFormat="1" applyFont="1" applyFill="1" applyBorder="1" applyAlignment="1">
      <alignment horizontal="center" vertical="top" wrapText="1"/>
    </xf>
    <xf numFmtId="165" fontId="17" fillId="4" borderId="34" xfId="0" applyNumberFormat="1" applyFont="1" applyFill="1" applyBorder="1" applyAlignment="1">
      <alignment vertical="top"/>
    </xf>
    <xf numFmtId="165" fontId="17" fillId="4" borderId="31" xfId="0" applyNumberFormat="1" applyFont="1" applyFill="1" applyBorder="1" applyAlignment="1">
      <alignment vertical="top"/>
    </xf>
    <xf numFmtId="49" fontId="18" fillId="0" borderId="1" xfId="0" applyNumberFormat="1" applyFont="1" applyBorder="1" applyAlignment="1">
      <alignment horizontal="left" vertical="top" wrapText="1"/>
    </xf>
    <xf numFmtId="49" fontId="5" fillId="4" borderId="17" xfId="0" applyNumberFormat="1" applyFont="1" applyFill="1" applyBorder="1" applyAlignment="1">
      <alignment vertical="top" wrapText="1"/>
    </xf>
    <xf numFmtId="49" fontId="15" fillId="2" borderId="21" xfId="0" applyNumberFormat="1" applyFont="1" applyFill="1" applyBorder="1" applyAlignment="1">
      <alignment horizontal="left" vertical="top" wrapText="1"/>
    </xf>
    <xf numFmtId="0" fontId="15" fillId="2" borderId="36" xfId="0" applyFont="1" applyFill="1" applyBorder="1" applyAlignment="1">
      <alignment horizontal="center" vertical="top" wrapText="1"/>
    </xf>
    <xf numFmtId="0" fontId="15" fillId="4" borderId="20" xfId="0" applyFont="1" applyFill="1" applyBorder="1" applyAlignment="1">
      <alignment horizontal="center" vertical="top" wrapText="1"/>
    </xf>
    <xf numFmtId="165" fontId="15" fillId="4" borderId="67" xfId="0" applyNumberFormat="1" applyFont="1" applyFill="1" applyBorder="1" applyAlignment="1">
      <alignment vertical="top"/>
    </xf>
    <xf numFmtId="165" fontId="15" fillId="4" borderId="2" xfId="0" applyNumberFormat="1" applyFont="1" applyFill="1" applyBorder="1" applyAlignment="1">
      <alignment vertical="top"/>
    </xf>
    <xf numFmtId="165" fontId="15" fillId="4" borderId="26" xfId="0" applyNumberFormat="1" applyFont="1" applyFill="1" applyBorder="1" applyAlignment="1">
      <alignment vertical="top"/>
    </xf>
    <xf numFmtId="49" fontId="15" fillId="2" borderId="12" xfId="0" applyNumberFormat="1" applyFont="1" applyFill="1" applyBorder="1" applyAlignment="1">
      <alignment horizontal="left" vertical="top" wrapText="1"/>
    </xf>
    <xf numFmtId="165" fontId="15" fillId="4" borderId="12" xfId="0" applyNumberFormat="1" applyFont="1" applyFill="1" applyBorder="1" applyAlignment="1">
      <alignment horizontal="center" vertical="top"/>
    </xf>
    <xf numFmtId="0" fontId="5" fillId="0" borderId="2" xfId="0" applyFont="1" applyBorder="1" applyAlignment="1">
      <alignment vertical="top" wrapText="1"/>
    </xf>
    <xf numFmtId="49" fontId="15" fillId="2" borderId="8" xfId="0" applyNumberFormat="1" applyFont="1" applyFill="1" applyBorder="1" applyAlignment="1">
      <alignment horizontal="left" vertical="top" wrapText="1"/>
    </xf>
    <xf numFmtId="0" fontId="15" fillId="2" borderId="24" xfId="0" applyFont="1" applyFill="1" applyBorder="1" applyAlignment="1">
      <alignment horizontal="center" vertical="top" wrapText="1"/>
    </xf>
    <xf numFmtId="165" fontId="15" fillId="4" borderId="2" xfId="0" applyNumberFormat="1" applyFont="1" applyFill="1" applyBorder="1" applyAlignment="1">
      <alignment horizontal="center" vertical="top"/>
    </xf>
    <xf numFmtId="0" fontId="5" fillId="0" borderId="7" xfId="0" applyFont="1" applyBorder="1" applyAlignment="1">
      <alignment vertical="top" wrapText="1"/>
    </xf>
    <xf numFmtId="165" fontId="15" fillId="4" borderId="1" xfId="0" applyNumberFormat="1" applyFont="1" applyFill="1" applyBorder="1" applyAlignment="1">
      <alignment horizontal="center" vertical="top"/>
    </xf>
    <xf numFmtId="49" fontId="15" fillId="2" borderId="15" xfId="0" applyNumberFormat="1" applyFont="1" applyFill="1" applyBorder="1" applyAlignment="1">
      <alignment horizontal="center" vertical="top" wrapText="1"/>
    </xf>
    <xf numFmtId="165" fontId="15" fillId="4" borderId="1" xfId="0" applyNumberFormat="1" applyFont="1" applyFill="1" applyBorder="1" applyAlignment="1">
      <alignment horizontal="center" vertical="top" wrapText="1"/>
    </xf>
    <xf numFmtId="0" fontId="15" fillId="4" borderId="13" xfId="0" applyFont="1" applyFill="1" applyBorder="1" applyAlignment="1">
      <alignment vertical="top" wrapText="1"/>
    </xf>
    <xf numFmtId="0" fontId="15" fillId="0" borderId="1" xfId="0" applyFont="1" applyBorder="1" applyAlignment="1">
      <alignment vertical="top" wrapText="1"/>
    </xf>
    <xf numFmtId="164" fontId="15" fillId="0" borderId="1" xfId="0" applyNumberFormat="1" applyFont="1" applyBorder="1" applyAlignment="1">
      <alignment horizontal="center" vertical="top" wrapText="1"/>
    </xf>
    <xf numFmtId="165" fontId="15" fillId="4" borderId="76" xfId="0" applyNumberFormat="1" applyFont="1" applyFill="1" applyBorder="1" applyAlignment="1">
      <alignment vertical="top"/>
    </xf>
    <xf numFmtId="165" fontId="15" fillId="4" borderId="7" xfId="0" applyNumberFormat="1" applyFont="1" applyFill="1" applyBorder="1" applyAlignment="1">
      <alignment vertical="top" wrapText="1"/>
    </xf>
    <xf numFmtId="0" fontId="15" fillId="4" borderId="8" xfId="0" applyFont="1" applyFill="1" applyBorder="1" applyAlignment="1">
      <alignment vertical="top" wrapText="1"/>
    </xf>
    <xf numFmtId="0" fontId="15" fillId="4" borderId="7" xfId="0" applyFont="1" applyFill="1" applyBorder="1" applyAlignment="1">
      <alignment vertical="top" wrapText="1"/>
    </xf>
    <xf numFmtId="165" fontId="17" fillId="4" borderId="5" xfId="0" applyNumberFormat="1" applyFont="1" applyFill="1" applyBorder="1" applyAlignment="1">
      <alignment horizontal="center" vertical="top"/>
    </xf>
    <xf numFmtId="0" fontId="18" fillId="0" borderId="1" xfId="0" applyFont="1" applyBorder="1" applyAlignment="1">
      <alignment horizontal="left" vertical="top" wrapText="1"/>
    </xf>
    <xf numFmtId="0" fontId="15" fillId="2" borderId="20" xfId="0" applyFont="1" applyFill="1" applyBorder="1" applyAlignment="1">
      <alignment horizontal="center" vertical="top"/>
    </xf>
    <xf numFmtId="165" fontId="15" fillId="4" borderId="17" xfId="0" applyNumberFormat="1" applyFont="1" applyFill="1" applyBorder="1" applyAlignment="1">
      <alignment vertical="top"/>
    </xf>
    <xf numFmtId="165" fontId="15" fillId="4" borderId="71" xfId="0" applyNumberFormat="1" applyFont="1" applyFill="1" applyBorder="1" applyAlignment="1">
      <alignment vertical="top"/>
    </xf>
    <xf numFmtId="0" fontId="15" fillId="2" borderId="1" xfId="0" applyFont="1" applyFill="1" applyBorder="1" applyAlignment="1">
      <alignment horizontal="center" vertical="top" wrapText="1"/>
    </xf>
    <xf numFmtId="0" fontId="15" fillId="2" borderId="1" xfId="0" applyFont="1" applyFill="1" applyBorder="1" applyAlignment="1">
      <alignment horizontal="left" vertical="top" wrapText="1"/>
    </xf>
    <xf numFmtId="49" fontId="15" fillId="2" borderId="14" xfId="0" applyNumberFormat="1" applyFont="1" applyFill="1" applyBorder="1" applyAlignment="1">
      <alignment horizontal="left" vertical="top" wrapText="1"/>
    </xf>
    <xf numFmtId="0" fontId="15" fillId="2" borderId="22" xfId="0" applyFont="1" applyFill="1" applyBorder="1" applyAlignment="1">
      <alignment horizontal="center" vertical="top"/>
    </xf>
    <xf numFmtId="165" fontId="15" fillId="2" borderId="1" xfId="0" applyNumberFormat="1" applyFont="1" applyFill="1" applyBorder="1" applyAlignment="1">
      <alignment vertical="top"/>
    </xf>
    <xf numFmtId="165" fontId="15" fillId="2" borderId="71" xfId="0" applyNumberFormat="1" applyFont="1" applyFill="1" applyBorder="1" applyAlignment="1">
      <alignment vertical="top"/>
    </xf>
    <xf numFmtId="0" fontId="15" fillId="2" borderId="20" xfId="0" applyFont="1" applyFill="1" applyBorder="1" applyAlignment="1">
      <alignment horizontal="center" vertical="top" wrapText="1"/>
    </xf>
    <xf numFmtId="165" fontId="15" fillId="2" borderId="11" xfId="0" applyNumberFormat="1" applyFont="1" applyFill="1" applyBorder="1" applyAlignment="1">
      <alignment vertical="top"/>
    </xf>
    <xf numFmtId="49" fontId="15" fillId="2" borderId="25" xfId="0" applyNumberFormat="1" applyFont="1" applyFill="1" applyBorder="1" applyAlignment="1">
      <alignment horizontal="left" vertical="top" wrapText="1"/>
    </xf>
    <xf numFmtId="49" fontId="15" fillId="2" borderId="64" xfId="0" applyNumberFormat="1" applyFont="1" applyFill="1" applyBorder="1" applyAlignment="1">
      <alignment horizontal="left" vertical="top" wrapText="1"/>
    </xf>
    <xf numFmtId="0" fontId="15" fillId="2" borderId="22" xfId="0" applyFont="1" applyFill="1" applyBorder="1" applyAlignment="1">
      <alignment horizontal="center" vertical="top" wrapText="1"/>
    </xf>
    <xf numFmtId="165" fontId="15" fillId="2" borderId="10" xfId="0" applyNumberFormat="1" applyFont="1" applyFill="1" applyBorder="1" applyAlignment="1">
      <alignment vertical="top"/>
    </xf>
    <xf numFmtId="165" fontId="15" fillId="2" borderId="10" xfId="0" applyNumberFormat="1" applyFont="1" applyFill="1" applyBorder="1" applyAlignment="1">
      <alignment horizontal="center" vertical="top"/>
    </xf>
    <xf numFmtId="0" fontId="15" fillId="4" borderId="20" xfId="0" applyFont="1" applyFill="1" applyBorder="1" applyAlignment="1">
      <alignment vertical="top"/>
    </xf>
    <xf numFmtId="49" fontId="15" fillId="4" borderId="13" xfId="7" applyNumberFormat="1" applyFont="1" applyFill="1" applyBorder="1" applyAlignment="1">
      <alignment horizontal="left" vertical="top" wrapText="1"/>
    </xf>
    <xf numFmtId="49" fontId="15" fillId="4" borderId="1" xfId="7" applyNumberFormat="1" applyFont="1" applyFill="1" applyBorder="1" applyAlignment="1">
      <alignment horizontal="center" vertical="top" wrapText="1"/>
    </xf>
    <xf numFmtId="0" fontId="15" fillId="4" borderId="1" xfId="0" applyFont="1" applyFill="1" applyBorder="1" applyAlignment="1">
      <alignment horizontal="left" vertical="top" wrapText="1"/>
    </xf>
    <xf numFmtId="0" fontId="17" fillId="4" borderId="13" xfId="0" applyFont="1" applyFill="1" applyBorder="1" applyAlignment="1">
      <alignment horizontal="left" vertical="top" wrapText="1"/>
    </xf>
    <xf numFmtId="0" fontId="17" fillId="4" borderId="1" xfId="0" applyFont="1" applyFill="1" applyBorder="1" applyAlignment="1">
      <alignment horizontal="center" vertical="top" wrapText="1"/>
    </xf>
    <xf numFmtId="0" fontId="18" fillId="4" borderId="1" xfId="0" applyFont="1" applyFill="1" applyBorder="1" applyAlignment="1">
      <alignment horizontal="left" vertical="top" wrapText="1"/>
    </xf>
    <xf numFmtId="0" fontId="15" fillId="0" borderId="20" xfId="0" applyFont="1" applyBorder="1" applyAlignment="1">
      <alignment horizontal="center" vertical="top" wrapText="1"/>
    </xf>
    <xf numFmtId="165" fontId="15" fillId="4" borderId="62" xfId="0" applyNumberFormat="1" applyFont="1" applyFill="1" applyBorder="1" applyAlignment="1">
      <alignment vertical="top"/>
    </xf>
    <xf numFmtId="16" fontId="15" fillId="4" borderId="1" xfId="0" applyNumberFormat="1" applyFont="1" applyFill="1" applyBorder="1" applyAlignment="1">
      <alignment horizontal="center" vertical="top" wrapText="1"/>
    </xf>
    <xf numFmtId="0" fontId="15" fillId="2" borderId="20" xfId="0" applyFont="1" applyFill="1" applyBorder="1" applyAlignment="1">
      <alignment horizontal="left" vertical="top" wrapText="1"/>
    </xf>
    <xf numFmtId="49" fontId="15" fillId="0" borderId="8" xfId="0" applyNumberFormat="1" applyFont="1" applyBorder="1" applyAlignment="1">
      <alignment horizontal="left" vertical="top" wrapText="1"/>
    </xf>
    <xf numFmtId="0" fontId="15" fillId="0" borderId="13" xfId="0" applyFont="1" applyBorder="1" applyAlignment="1">
      <alignment vertical="top" wrapText="1"/>
    </xf>
    <xf numFmtId="0" fontId="15" fillId="4" borderId="12" xfId="0" applyFont="1" applyFill="1" applyBorder="1" applyAlignment="1">
      <alignment horizontal="left" vertical="top" wrapText="1"/>
    </xf>
    <xf numFmtId="0" fontId="15" fillId="4" borderId="8" xfId="0" applyFont="1" applyFill="1" applyBorder="1" applyAlignment="1">
      <alignment horizontal="center" vertical="top" wrapText="1"/>
    </xf>
    <xf numFmtId="0" fontId="15" fillId="4" borderId="8" xfId="0" applyFont="1" applyFill="1" applyBorder="1" applyAlignment="1">
      <alignment horizontal="left" vertical="top" wrapText="1"/>
    </xf>
    <xf numFmtId="49" fontId="15" fillId="0" borderId="8" xfId="0" applyNumberFormat="1" applyFont="1" applyBorder="1" applyAlignment="1">
      <alignment vertical="top" wrapText="1"/>
    </xf>
    <xf numFmtId="164" fontId="15" fillId="4" borderId="6" xfId="0" applyNumberFormat="1" applyFont="1" applyFill="1" applyBorder="1" applyAlignment="1">
      <alignment vertical="top"/>
    </xf>
    <xf numFmtId="164" fontId="15" fillId="4" borderId="7" xfId="0" applyNumberFormat="1" applyFont="1" applyFill="1" applyBorder="1" applyAlignment="1">
      <alignment vertical="top"/>
    </xf>
    <xf numFmtId="164" fontId="15" fillId="4" borderId="9" xfId="0" applyNumberFormat="1" applyFont="1" applyFill="1" applyBorder="1" applyAlignment="1">
      <alignment vertical="top"/>
    </xf>
    <xf numFmtId="49" fontId="15" fillId="0" borderId="13" xfId="0" applyNumberFormat="1" applyFont="1" applyBorder="1" applyAlignment="1">
      <alignment horizontal="left" vertical="top" wrapText="1"/>
    </xf>
    <xf numFmtId="49" fontId="15" fillId="0" borderId="23" xfId="0" applyNumberFormat="1" applyFont="1" applyBorder="1" applyAlignment="1">
      <alignment vertical="top" wrapText="1"/>
    </xf>
    <xf numFmtId="164" fontId="15" fillId="4" borderId="10" xfId="0" applyNumberFormat="1" applyFont="1" applyFill="1" applyBorder="1" applyAlignment="1">
      <alignment vertical="top"/>
    </xf>
    <xf numFmtId="164" fontId="15" fillId="4" borderId="1" xfId="0" applyNumberFormat="1" applyFont="1" applyFill="1" applyBorder="1" applyAlignment="1">
      <alignment vertical="top"/>
    </xf>
    <xf numFmtId="164" fontId="15" fillId="4" borderId="11" xfId="0" applyNumberFormat="1" applyFont="1" applyFill="1" applyBorder="1" applyAlignment="1">
      <alignment vertical="top"/>
    </xf>
    <xf numFmtId="49" fontId="15" fillId="4" borderId="1" xfId="0" applyNumberFormat="1" applyFont="1" applyFill="1" applyBorder="1" applyAlignment="1">
      <alignment horizontal="left" vertical="top" wrapText="1" shrinkToFit="1"/>
    </xf>
    <xf numFmtId="0" fontId="15" fillId="4" borderId="15" xfId="0" applyFont="1" applyFill="1" applyBorder="1" applyAlignment="1">
      <alignment horizontal="left" vertical="top" wrapText="1"/>
    </xf>
    <xf numFmtId="49" fontId="15" fillId="4" borderId="13" xfId="0" applyNumberFormat="1" applyFont="1" applyFill="1" applyBorder="1" applyAlignment="1">
      <alignment horizontal="left" vertical="top" wrapText="1" shrinkToFit="1"/>
    </xf>
    <xf numFmtId="164" fontId="17" fillId="4" borderId="3" xfId="0" applyNumberFormat="1" applyFont="1" applyFill="1" applyBorder="1" applyAlignment="1">
      <alignment vertical="top"/>
    </xf>
    <xf numFmtId="49" fontId="17" fillId="4" borderId="13" xfId="0" applyNumberFormat="1" applyFont="1" applyFill="1" applyBorder="1" applyAlignment="1">
      <alignment vertical="top" wrapText="1"/>
    </xf>
    <xf numFmtId="49" fontId="17" fillId="4" borderId="1" xfId="0" applyNumberFormat="1" applyFont="1" applyFill="1" applyBorder="1" applyAlignment="1">
      <alignment horizontal="center" vertical="top" wrapText="1"/>
    </xf>
    <xf numFmtId="0" fontId="15" fillId="0" borderId="11" xfId="0" applyFont="1" applyBorder="1" applyAlignment="1">
      <alignment vertical="top" wrapText="1"/>
    </xf>
    <xf numFmtId="0" fontId="15" fillId="0" borderId="9" xfId="0" applyFont="1" applyBorder="1" applyAlignment="1">
      <alignment vertical="top"/>
    </xf>
    <xf numFmtId="164" fontId="15" fillId="4" borderId="13" xfId="0" applyNumberFormat="1" applyFont="1" applyFill="1" applyBorder="1" applyAlignment="1">
      <alignment vertical="top"/>
    </xf>
    <xf numFmtId="164" fontId="15" fillId="4" borderId="61" xfId="0" applyNumberFormat="1" applyFont="1" applyFill="1" applyBorder="1" applyAlignment="1">
      <alignment vertical="top"/>
    </xf>
    <xf numFmtId="164" fontId="17" fillId="4" borderId="5" xfId="0" applyNumberFormat="1" applyFont="1" applyFill="1" applyBorder="1" applyAlignment="1">
      <alignment vertical="top"/>
    </xf>
    <xf numFmtId="0" fontId="15" fillId="0" borderId="18" xfId="0" applyFont="1" applyBorder="1" applyAlignment="1">
      <alignment vertical="top"/>
    </xf>
    <xf numFmtId="164" fontId="15" fillId="4" borderId="35" xfId="0" applyNumberFormat="1" applyFont="1" applyFill="1" applyBorder="1" applyAlignment="1">
      <alignment vertical="top"/>
    </xf>
    <xf numFmtId="164" fontId="15" fillId="4" borderId="12" xfId="0" applyNumberFormat="1" applyFont="1" applyFill="1" applyBorder="1" applyAlignment="1">
      <alignment vertical="top"/>
    </xf>
    <xf numFmtId="164" fontId="15" fillId="4" borderId="18" xfId="0" applyNumberFormat="1" applyFont="1" applyFill="1" applyBorder="1" applyAlignment="1">
      <alignment vertical="top"/>
    </xf>
    <xf numFmtId="49" fontId="15" fillId="0" borderId="13" xfId="0" applyNumberFormat="1" applyFont="1" applyBorder="1" applyAlignment="1">
      <alignment vertical="top" wrapText="1"/>
    </xf>
    <xf numFmtId="165" fontId="15" fillId="4" borderId="10" xfId="0" applyNumberFormat="1" applyFont="1" applyFill="1" applyBorder="1" applyAlignment="1">
      <alignment horizontal="right" vertical="top"/>
    </xf>
    <xf numFmtId="168" fontId="15" fillId="4" borderId="1" xfId="0" applyNumberFormat="1" applyFont="1" applyFill="1" applyBorder="1" applyAlignment="1">
      <alignment vertical="top"/>
    </xf>
    <xf numFmtId="168" fontId="15" fillId="4" borderId="11" xfId="0" applyNumberFormat="1" applyFont="1" applyFill="1" applyBorder="1" applyAlignment="1">
      <alignment vertical="top"/>
    </xf>
    <xf numFmtId="168" fontId="15" fillId="4" borderId="13" xfId="0" applyNumberFormat="1" applyFont="1" applyFill="1" applyBorder="1" applyAlignment="1">
      <alignment vertical="top"/>
    </xf>
    <xf numFmtId="165" fontId="15" fillId="4" borderId="61" xfId="0" applyNumberFormat="1" applyFont="1" applyFill="1" applyBorder="1" applyAlignment="1">
      <alignment vertical="top"/>
    </xf>
    <xf numFmtId="49" fontId="17" fillId="2" borderId="10" xfId="0" applyNumberFormat="1" applyFont="1" applyFill="1" applyBorder="1" applyAlignment="1">
      <alignment vertical="top" wrapText="1"/>
    </xf>
    <xf numFmtId="49" fontId="17" fillId="2" borderId="15" xfId="0" applyNumberFormat="1" applyFont="1" applyFill="1" applyBorder="1" applyAlignment="1">
      <alignment horizontal="center" wrapText="1"/>
    </xf>
    <xf numFmtId="165" fontId="17" fillId="2" borderId="51" xfId="0" applyNumberFormat="1" applyFont="1" applyFill="1" applyBorder="1" applyAlignment="1">
      <alignment horizontal="center" vertical="top"/>
    </xf>
    <xf numFmtId="0" fontId="15" fillId="2" borderId="9" xfId="0" applyFont="1" applyFill="1" applyBorder="1" applyAlignment="1">
      <alignment horizontal="left" vertical="top" wrapText="1"/>
    </xf>
    <xf numFmtId="0" fontId="15" fillId="2" borderId="11" xfId="0" applyFont="1" applyFill="1" applyBorder="1" applyAlignment="1">
      <alignment horizontal="left" vertical="top" wrapText="1"/>
    </xf>
    <xf numFmtId="0" fontId="15" fillId="2" borderId="26" xfId="0" applyFont="1" applyFill="1" applyBorder="1" applyAlignment="1">
      <alignment horizontal="left" vertical="top" wrapText="1"/>
    </xf>
    <xf numFmtId="49" fontId="15" fillId="4" borderId="64" xfId="0" applyNumberFormat="1" applyFont="1" applyFill="1" applyBorder="1" applyAlignment="1">
      <alignment horizontal="left" vertical="top" wrapText="1"/>
    </xf>
    <xf numFmtId="0" fontId="15" fillId="4" borderId="71" xfId="0" applyFont="1" applyFill="1" applyBorder="1" applyAlignment="1">
      <alignment horizontal="left" vertical="top"/>
    </xf>
    <xf numFmtId="49" fontId="15" fillId="2" borderId="8" xfId="0" applyNumberFormat="1" applyFont="1" applyFill="1" applyBorder="1" applyAlignment="1">
      <alignment vertical="top" wrapText="1"/>
    </xf>
    <xf numFmtId="49" fontId="15" fillId="2" borderId="18" xfId="0" applyNumberFormat="1" applyFont="1" applyFill="1" applyBorder="1" applyAlignment="1">
      <alignment horizontal="left" vertical="top" wrapText="1"/>
    </xf>
    <xf numFmtId="165" fontId="15" fillId="4" borderId="21" xfId="0" applyNumberFormat="1" applyFont="1" applyFill="1" applyBorder="1" applyAlignment="1">
      <alignment vertical="top"/>
    </xf>
    <xf numFmtId="165" fontId="15" fillId="4" borderId="77" xfId="0" applyNumberFormat="1" applyFont="1" applyFill="1" applyBorder="1" applyAlignment="1">
      <alignment vertical="top"/>
    </xf>
    <xf numFmtId="49" fontId="15" fillId="2" borderId="9" xfId="0" applyNumberFormat="1" applyFont="1" applyFill="1" applyBorder="1" applyAlignment="1">
      <alignment horizontal="left" vertical="top" wrapText="1"/>
    </xf>
    <xf numFmtId="49" fontId="15" fillId="2" borderId="11" xfId="0" applyNumberFormat="1" applyFont="1" applyFill="1" applyBorder="1" applyAlignment="1">
      <alignment horizontal="left" vertical="top" wrapText="1"/>
    </xf>
    <xf numFmtId="165" fontId="15" fillId="4" borderId="13" xfId="0" applyNumberFormat="1" applyFont="1" applyFill="1" applyBorder="1" applyAlignment="1">
      <alignment vertical="top"/>
    </xf>
    <xf numFmtId="49" fontId="15" fillId="4" borderId="13" xfId="0" applyNumberFormat="1" applyFont="1" applyFill="1" applyBorder="1" applyAlignment="1">
      <alignment vertical="top" wrapText="1"/>
    </xf>
    <xf numFmtId="0" fontId="15" fillId="4" borderId="9" xfId="0" applyFont="1" applyFill="1" applyBorder="1" applyAlignment="1">
      <alignment horizontal="left" vertical="top" wrapText="1"/>
    </xf>
    <xf numFmtId="49" fontId="15" fillId="0" borderId="1" xfId="0" applyNumberFormat="1" applyFont="1" applyBorder="1" applyAlignment="1">
      <alignment horizontal="center" vertical="center" textRotation="90" wrapText="1"/>
    </xf>
    <xf numFmtId="165" fontId="17" fillId="2" borderId="52" xfId="0" applyNumberFormat="1" applyFont="1" applyFill="1" applyBorder="1" applyAlignment="1">
      <alignment horizontal="center" vertical="top"/>
    </xf>
    <xf numFmtId="49" fontId="17" fillId="0" borderId="3" xfId="0" applyNumberFormat="1" applyFont="1" applyBorder="1" applyAlignment="1">
      <alignment vertical="top" wrapText="1"/>
    </xf>
    <xf numFmtId="49" fontId="17" fillId="0" borderId="60" xfId="0" applyNumberFormat="1" applyFont="1" applyBorder="1" applyAlignment="1">
      <alignment horizontal="center" wrapText="1"/>
    </xf>
    <xf numFmtId="49" fontId="17" fillId="0" borderId="16" xfId="0" applyNumberFormat="1" applyFont="1" applyBorder="1" applyAlignment="1">
      <alignment horizontal="center" wrapText="1"/>
    </xf>
    <xf numFmtId="49" fontId="15" fillId="0" borderId="16" xfId="0" applyNumberFormat="1" applyFont="1" applyBorder="1" applyAlignment="1">
      <alignment horizontal="center" vertical="center" wrapText="1"/>
    </xf>
    <xf numFmtId="49" fontId="17" fillId="4" borderId="28" xfId="0" applyNumberFormat="1" applyFont="1" applyFill="1" applyBorder="1" applyAlignment="1">
      <alignment wrapText="1"/>
    </xf>
    <xf numFmtId="49" fontId="17" fillId="4" borderId="16" xfId="0" applyNumberFormat="1" applyFont="1" applyFill="1" applyBorder="1" applyAlignment="1">
      <alignment horizontal="center" wrapText="1"/>
    </xf>
    <xf numFmtId="49" fontId="15" fillId="4" borderId="16" xfId="0" applyNumberFormat="1" applyFont="1" applyFill="1" applyBorder="1" applyAlignment="1">
      <alignment horizontal="center" vertical="center" wrapText="1"/>
    </xf>
    <xf numFmtId="49" fontId="17" fillId="4" borderId="16" xfId="0" applyNumberFormat="1" applyFont="1" applyFill="1" applyBorder="1" applyAlignment="1">
      <alignment vertical="top" wrapText="1"/>
    </xf>
    <xf numFmtId="49" fontId="17" fillId="4" borderId="16" xfId="0" applyNumberFormat="1" applyFont="1" applyFill="1" applyBorder="1" applyAlignment="1">
      <alignment horizontal="left" wrapText="1"/>
    </xf>
    <xf numFmtId="49" fontId="17" fillId="4" borderId="31" xfId="0" applyNumberFormat="1" applyFont="1" applyFill="1" applyBorder="1" applyAlignment="1">
      <alignment vertical="top" wrapText="1"/>
    </xf>
    <xf numFmtId="165" fontId="17" fillId="4" borderId="28" xfId="0" applyNumberFormat="1" applyFont="1" applyFill="1" applyBorder="1" applyAlignment="1">
      <alignment horizontal="center" vertical="top"/>
    </xf>
    <xf numFmtId="0" fontId="17" fillId="4" borderId="0" xfId="0" applyFont="1" applyFill="1"/>
    <xf numFmtId="49" fontId="15" fillId="0" borderId="47" xfId="0" applyNumberFormat="1" applyFont="1" applyBorder="1" applyAlignment="1">
      <alignment horizontal="center" vertical="top" wrapText="1"/>
    </xf>
    <xf numFmtId="49" fontId="15" fillId="0" borderId="32" xfId="0" applyNumberFormat="1" applyFont="1" applyBorder="1" applyAlignment="1">
      <alignment horizontal="center" vertical="top" wrapText="1"/>
    </xf>
    <xf numFmtId="49" fontId="15" fillId="0" borderId="32" xfId="0" applyNumberFormat="1" applyFont="1" applyBorder="1" applyAlignment="1">
      <alignment horizontal="center" vertical="center" wrapText="1"/>
    </xf>
    <xf numFmtId="0" fontId="15" fillId="0" borderId="32" xfId="0" applyFont="1" applyBorder="1" applyAlignment="1">
      <alignment horizontal="left" vertical="top" wrapText="1"/>
    </xf>
    <xf numFmtId="0" fontId="15" fillId="0" borderId="32" xfId="0" applyFont="1" applyBorder="1" applyAlignment="1">
      <alignment horizontal="center" vertical="top" wrapText="1"/>
    </xf>
    <xf numFmtId="49" fontId="17" fillId="0" borderId="32" xfId="0" applyNumberFormat="1" applyFont="1" applyBorder="1" applyAlignment="1">
      <alignment horizontal="left" vertical="top" wrapText="1"/>
    </xf>
    <xf numFmtId="49" fontId="17" fillId="0" borderId="32" xfId="0" applyNumberFormat="1" applyFont="1" applyBorder="1" applyAlignment="1">
      <alignment horizontal="center" vertical="top" wrapText="1"/>
    </xf>
    <xf numFmtId="168" fontId="15" fillId="2" borderId="32" xfId="0" applyNumberFormat="1" applyFont="1" applyFill="1" applyBorder="1" applyAlignment="1">
      <alignment horizontal="center" vertical="top"/>
    </xf>
    <xf numFmtId="0" fontId="15" fillId="0" borderId="0" xfId="0" applyFont="1" applyAlignment="1">
      <alignment horizontal="left" vertical="top" wrapText="1"/>
    </xf>
    <xf numFmtId="0" fontId="15" fillId="4" borderId="0" xfId="0" applyFont="1" applyFill="1" applyAlignment="1">
      <alignment vertical="top" wrapText="1"/>
    </xf>
    <xf numFmtId="49" fontId="15" fillId="4" borderId="0" xfId="0" applyNumberFormat="1" applyFont="1" applyFill="1" applyAlignment="1">
      <alignment horizontal="center" vertical="top" wrapText="1"/>
    </xf>
    <xf numFmtId="0" fontId="15" fillId="4" borderId="0" xfId="0" applyFont="1" applyFill="1"/>
    <xf numFmtId="167" fontId="15" fillId="0" borderId="0" xfId="0" applyNumberFormat="1" applyFont="1" applyAlignment="1">
      <alignment horizontal="left" vertical="top" wrapText="1"/>
    </xf>
    <xf numFmtId="0" fontId="7" fillId="0" borderId="0" xfId="0" applyFont="1" applyAlignment="1">
      <alignment horizontal="center" vertical="top"/>
    </xf>
    <xf numFmtId="0" fontId="7" fillId="0" borderId="0" xfId="0" applyFont="1" applyAlignment="1">
      <alignment horizontal="left" vertical="top"/>
    </xf>
    <xf numFmtId="168" fontId="7" fillId="0" borderId="0" xfId="0" applyNumberFormat="1" applyFont="1" applyAlignment="1">
      <alignment horizontal="center" vertical="top"/>
    </xf>
    <xf numFmtId="164" fontId="5" fillId="4" borderId="0" xfId="0" applyNumberFormat="1" applyFont="1" applyFill="1" applyAlignment="1">
      <alignment horizontal="center" vertical="top"/>
    </xf>
    <xf numFmtId="0" fontId="7" fillId="2" borderId="1" xfId="0" applyFont="1" applyFill="1" applyBorder="1"/>
    <xf numFmtId="168" fontId="7" fillId="0" borderId="1" xfId="0" applyNumberFormat="1" applyFont="1" applyBorder="1" applyAlignment="1">
      <alignment horizontal="center" vertical="top"/>
    </xf>
    <xf numFmtId="164" fontId="7" fillId="4" borderId="0" xfId="0" applyNumberFormat="1" applyFont="1" applyFill="1" applyAlignment="1">
      <alignment horizontal="center" vertical="top" wrapText="1"/>
    </xf>
    <xf numFmtId="168" fontId="7" fillId="2" borderId="0" xfId="0" applyNumberFormat="1" applyFont="1" applyFill="1" applyAlignment="1">
      <alignment horizontal="center" vertical="top"/>
    </xf>
    <xf numFmtId="164" fontId="5" fillId="2" borderId="32" xfId="0" applyNumberFormat="1" applyFont="1" applyFill="1" applyBorder="1" applyAlignment="1">
      <alignment vertical="top" wrapText="1"/>
    </xf>
    <xf numFmtId="0" fontId="7" fillId="2" borderId="7" xfId="0" applyFont="1" applyFill="1" applyBorder="1" applyAlignment="1">
      <alignment wrapText="1"/>
    </xf>
    <xf numFmtId="0" fontId="7" fillId="2" borderId="20" xfId="0" applyFont="1" applyFill="1" applyBorder="1" applyAlignment="1">
      <alignment wrapText="1"/>
    </xf>
    <xf numFmtId="0" fontId="7" fillId="2" borderId="20" xfId="0" applyFont="1" applyFill="1" applyBorder="1" applyAlignment="1">
      <alignment horizontal="right" vertical="top" textRotation="90" wrapText="1"/>
    </xf>
    <xf numFmtId="1" fontId="5" fillId="2" borderId="7" xfId="2" applyNumberFormat="1" applyFont="1" applyFill="1" applyBorder="1" applyAlignment="1">
      <alignment horizontal="left" vertical="top" wrapText="1"/>
    </xf>
    <xf numFmtId="164" fontId="5" fillId="4" borderId="7" xfId="2" applyNumberFormat="1" applyFont="1" applyFill="1" applyBorder="1" applyAlignment="1">
      <alignment horizontal="center" vertical="top" wrapText="1"/>
    </xf>
    <xf numFmtId="0" fontId="7" fillId="2" borderId="22" xfId="0" applyFont="1" applyFill="1" applyBorder="1" applyAlignment="1">
      <alignment wrapText="1"/>
    </xf>
    <xf numFmtId="0" fontId="7" fillId="2" borderId="22" xfId="0" applyFont="1" applyFill="1" applyBorder="1" applyAlignment="1">
      <alignment horizontal="right" vertical="top" textRotation="90" wrapText="1"/>
    </xf>
    <xf numFmtId="0" fontId="7" fillId="3" borderId="31" xfId="0" applyFont="1" applyFill="1" applyBorder="1" applyAlignment="1">
      <alignment vertical="top" wrapText="1"/>
    </xf>
    <xf numFmtId="1" fontId="5" fillId="2" borderId="13" xfId="2" applyNumberFormat="1" applyFont="1" applyFill="1" applyBorder="1" applyAlignment="1">
      <alignment horizontal="left" vertical="top" wrapText="1"/>
    </xf>
    <xf numFmtId="164" fontId="5" fillId="4" borderId="1" xfId="2" applyNumberFormat="1" applyFont="1" applyFill="1" applyBorder="1" applyAlignment="1">
      <alignment horizontal="center" vertical="top" wrapText="1"/>
    </xf>
    <xf numFmtId="0" fontId="5" fillId="4" borderId="9" xfId="0" applyFont="1" applyFill="1" applyBorder="1" applyAlignment="1">
      <alignment horizontal="left" vertical="top"/>
    </xf>
    <xf numFmtId="0" fontId="5" fillId="4" borderId="9" xfId="0" applyFont="1" applyFill="1" applyBorder="1" applyAlignment="1">
      <alignment horizontal="left" vertical="top" wrapText="1"/>
    </xf>
    <xf numFmtId="165" fontId="7" fillId="4" borderId="60" xfId="0" applyNumberFormat="1" applyFont="1" applyFill="1" applyBorder="1" applyAlignment="1">
      <alignment horizontal="center" vertical="top"/>
    </xf>
    <xf numFmtId="165" fontId="7" fillId="4" borderId="4" xfId="0" applyNumberFormat="1" applyFont="1" applyFill="1" applyBorder="1" applyAlignment="1">
      <alignment horizontal="center" vertical="top"/>
    </xf>
    <xf numFmtId="165" fontId="7" fillId="4" borderId="59" xfId="0" applyNumberFormat="1" applyFont="1" applyFill="1" applyBorder="1" applyAlignment="1">
      <alignment horizontal="center" vertical="top"/>
    </xf>
    <xf numFmtId="164" fontId="7" fillId="4" borderId="1" xfId="0" applyNumberFormat="1" applyFont="1" applyFill="1" applyBorder="1" applyAlignment="1">
      <alignment horizontal="left" vertical="top" wrapText="1"/>
    </xf>
    <xf numFmtId="49" fontId="5" fillId="11" borderId="1" xfId="9" applyNumberFormat="1" applyFont="1" applyFill="1" applyBorder="1" applyAlignment="1">
      <alignment horizontal="center" vertical="top" wrapText="1"/>
    </xf>
    <xf numFmtId="165" fontId="5" fillId="4" borderId="45" xfId="0" applyNumberFormat="1" applyFont="1" applyFill="1" applyBorder="1" applyAlignment="1">
      <alignment horizontal="center" vertical="top"/>
    </xf>
    <xf numFmtId="165" fontId="5" fillId="4" borderId="63" xfId="0" applyNumberFormat="1" applyFont="1" applyFill="1" applyBorder="1" applyAlignment="1">
      <alignment horizontal="center" vertical="top"/>
    </xf>
    <xf numFmtId="49" fontId="5" fillId="2" borderId="1" xfId="0" applyNumberFormat="1" applyFont="1" applyFill="1" applyBorder="1" applyAlignment="1">
      <alignment horizontal="center" vertical="top" wrapText="1"/>
    </xf>
    <xf numFmtId="49" fontId="5" fillId="11" borderId="1" xfId="0" applyNumberFormat="1" applyFont="1" applyFill="1" applyBorder="1" applyAlignment="1">
      <alignment horizontal="center" vertical="top" wrapText="1"/>
    </xf>
    <xf numFmtId="49" fontId="5" fillId="2" borderId="8" xfId="0" applyNumberFormat="1" applyFont="1" applyFill="1" applyBorder="1" applyAlignment="1">
      <alignment horizontal="left" vertical="top" wrapText="1"/>
    </xf>
    <xf numFmtId="0" fontId="5" fillId="2" borderId="11" xfId="0" applyFont="1" applyFill="1" applyBorder="1" applyAlignment="1">
      <alignment horizontal="left" vertical="top"/>
    </xf>
    <xf numFmtId="165" fontId="5" fillId="2" borderId="15" xfId="0" applyNumberFormat="1" applyFont="1" applyFill="1" applyBorder="1" applyAlignment="1">
      <alignment horizontal="center" vertical="top"/>
    </xf>
    <xf numFmtId="165" fontId="5" fillId="0" borderId="9" xfId="0" applyNumberFormat="1" applyFont="1" applyBorder="1" applyAlignment="1">
      <alignment horizontal="center" vertical="top"/>
    </xf>
    <xf numFmtId="0" fontId="5" fillId="4" borderId="11" xfId="0" applyFont="1" applyFill="1" applyBorder="1" applyAlignment="1">
      <alignment horizontal="left" vertical="top"/>
    </xf>
    <xf numFmtId="49" fontId="5" fillId="2" borderId="21" xfId="0" applyNumberFormat="1" applyFont="1" applyFill="1" applyBorder="1" applyAlignment="1">
      <alignment horizontal="left" vertical="top" wrapText="1"/>
    </xf>
    <xf numFmtId="0" fontId="5" fillId="2" borderId="36" xfId="0" applyFont="1" applyFill="1" applyBorder="1" applyAlignment="1">
      <alignment horizontal="left" vertical="top"/>
    </xf>
    <xf numFmtId="165" fontId="5" fillId="4" borderId="36" xfId="0" applyNumberFormat="1" applyFont="1" applyFill="1" applyBorder="1" applyAlignment="1">
      <alignment horizontal="center" vertical="top"/>
    </xf>
    <xf numFmtId="165" fontId="5" fillId="0" borderId="18" xfId="0" applyNumberFormat="1" applyFont="1" applyBorder="1" applyAlignment="1">
      <alignment horizontal="center" vertical="top"/>
    </xf>
    <xf numFmtId="0" fontId="5" fillId="2" borderId="15" xfId="0" applyFont="1" applyFill="1" applyBorder="1" applyAlignment="1">
      <alignment horizontal="left" vertical="top"/>
    </xf>
    <xf numFmtId="49" fontId="5" fillId="2" borderId="13" xfId="0" applyNumberFormat="1" applyFont="1" applyFill="1" applyBorder="1" applyAlignment="1">
      <alignment horizontal="left" vertical="top" wrapText="1"/>
    </xf>
    <xf numFmtId="165" fontId="5" fillId="0" borderId="11" xfId="0" applyNumberFormat="1" applyFont="1" applyBorder="1" applyAlignment="1">
      <alignment horizontal="center" vertical="top"/>
    </xf>
    <xf numFmtId="165" fontId="5" fillId="2" borderId="1" xfId="0" applyNumberFormat="1" applyFont="1" applyFill="1" applyBorder="1" applyAlignment="1">
      <alignment horizontal="center" vertical="top"/>
    </xf>
    <xf numFmtId="165" fontId="5" fillId="2" borderId="7" xfId="0" applyNumberFormat="1" applyFont="1" applyFill="1" applyBorder="1" applyAlignment="1">
      <alignment horizontal="center" vertical="top"/>
    </xf>
    <xf numFmtId="165" fontId="7" fillId="2" borderId="3" xfId="0" applyNumberFormat="1" applyFont="1" applyFill="1" applyBorder="1" applyAlignment="1">
      <alignment horizontal="center" vertical="top"/>
    </xf>
    <xf numFmtId="49" fontId="5" fillId="0" borderId="21" xfId="0" applyNumberFormat="1" applyFont="1" applyBorder="1" applyAlignment="1">
      <alignment horizontal="left" vertical="top" wrapText="1"/>
    </xf>
    <xf numFmtId="0" fontId="5" fillId="0" borderId="18" xfId="0" applyFont="1" applyBorder="1" applyAlignment="1">
      <alignment horizontal="left" vertical="top"/>
    </xf>
    <xf numFmtId="165" fontId="5" fillId="0" borderId="1" xfId="0" applyNumberFormat="1" applyFont="1" applyBorder="1" applyAlignment="1">
      <alignment horizontal="center" vertical="top"/>
    </xf>
    <xf numFmtId="165" fontId="5" fillId="0" borderId="15" xfId="0" applyNumberFormat="1" applyFont="1" applyBorder="1" applyAlignment="1">
      <alignment horizontal="center" vertical="top"/>
    </xf>
    <xf numFmtId="167" fontId="5" fillId="2" borderId="1" xfId="0" applyNumberFormat="1" applyFont="1" applyFill="1" applyBorder="1" applyAlignment="1">
      <alignment horizontal="left" vertical="top" wrapText="1"/>
    </xf>
    <xf numFmtId="0" fontId="5" fillId="0" borderId="9" xfId="0" applyFont="1" applyBorder="1" applyAlignment="1">
      <alignment horizontal="left" vertical="top"/>
    </xf>
    <xf numFmtId="165" fontId="5" fillId="0" borderId="7" xfId="0" applyNumberFormat="1" applyFont="1" applyBorder="1" applyAlignment="1">
      <alignment horizontal="center" vertical="top"/>
    </xf>
    <xf numFmtId="165" fontId="5" fillId="0" borderId="20" xfId="0" applyNumberFormat="1" applyFont="1" applyBorder="1" applyAlignment="1">
      <alignment horizontal="center" vertical="top"/>
    </xf>
    <xf numFmtId="1" fontId="5" fillId="4" borderId="1" xfId="2" applyNumberFormat="1" applyFont="1" applyFill="1" applyBorder="1" applyAlignment="1">
      <alignment horizontal="center" vertical="top" wrapText="1"/>
    </xf>
    <xf numFmtId="165" fontId="7" fillId="2" borderId="28" xfId="0" applyNumberFormat="1" applyFont="1" applyFill="1" applyBorder="1" applyAlignment="1">
      <alignment horizontal="center" vertical="top"/>
    </xf>
    <xf numFmtId="167" fontId="7" fillId="2" borderId="1" xfId="0" applyNumberFormat="1" applyFont="1" applyFill="1" applyBorder="1" applyAlignment="1">
      <alignment horizontal="left" vertical="top" wrapText="1"/>
    </xf>
    <xf numFmtId="0" fontId="13" fillId="0" borderId="1" xfId="0" applyFont="1" applyBorder="1" applyAlignment="1">
      <alignment wrapText="1"/>
    </xf>
    <xf numFmtId="0" fontId="5" fillId="2" borderId="20" xfId="0" applyFont="1" applyFill="1" applyBorder="1" applyAlignment="1">
      <alignment horizontal="left" vertical="top"/>
    </xf>
    <xf numFmtId="165" fontId="5" fillId="2" borderId="20" xfId="0" applyNumberFormat="1" applyFont="1" applyFill="1" applyBorder="1" applyAlignment="1">
      <alignment horizontal="center" vertical="top"/>
    </xf>
    <xf numFmtId="1" fontId="5" fillId="2" borderId="1" xfId="2" applyNumberFormat="1" applyFont="1" applyFill="1" applyBorder="1" applyAlignment="1">
      <alignment horizontal="left" vertical="top" wrapText="1"/>
    </xf>
    <xf numFmtId="167" fontId="7" fillId="4" borderId="1" xfId="0" applyNumberFormat="1" applyFont="1" applyFill="1" applyBorder="1" applyAlignment="1">
      <alignment horizontal="left" vertical="top" wrapText="1"/>
    </xf>
    <xf numFmtId="49" fontId="7" fillId="2" borderId="15" xfId="0" applyNumberFormat="1" applyFont="1" applyFill="1" applyBorder="1" applyAlignment="1">
      <alignment wrapText="1"/>
    </xf>
    <xf numFmtId="49" fontId="7" fillId="2" borderId="15" xfId="0" applyNumberFormat="1" applyFont="1" applyFill="1" applyBorder="1" applyAlignment="1">
      <alignment horizontal="right" vertical="top" textRotation="90" wrapText="1"/>
    </xf>
    <xf numFmtId="49" fontId="7" fillId="4" borderId="51" xfId="0" applyNumberFormat="1" applyFont="1" applyFill="1" applyBorder="1" applyAlignment="1">
      <alignment horizontal="right" vertical="top" wrapText="1"/>
    </xf>
    <xf numFmtId="49" fontId="7" fillId="2" borderId="53" xfId="0" applyNumberFormat="1" applyFont="1" applyFill="1" applyBorder="1" applyAlignment="1">
      <alignment horizontal="center" vertical="top" wrapText="1"/>
    </xf>
    <xf numFmtId="49" fontId="7" fillId="2" borderId="53" xfId="0" applyNumberFormat="1" applyFont="1" applyFill="1" applyBorder="1" applyAlignment="1">
      <alignment horizontal="left" vertical="top" wrapText="1"/>
    </xf>
    <xf numFmtId="165" fontId="7" fillId="2" borderId="48" xfId="0" applyNumberFormat="1" applyFont="1" applyFill="1" applyBorder="1" applyAlignment="1">
      <alignment horizontal="center" vertical="top"/>
    </xf>
    <xf numFmtId="0" fontId="7" fillId="2" borderId="15" xfId="0" applyFont="1" applyFill="1" applyBorder="1" applyAlignment="1">
      <alignment wrapText="1"/>
    </xf>
    <xf numFmtId="0" fontId="7" fillId="2" borderId="15" xfId="0" applyFont="1" applyFill="1" applyBorder="1" applyAlignment="1">
      <alignment horizontal="right" vertical="top" textRotation="90" wrapText="1"/>
    </xf>
    <xf numFmtId="168" fontId="7" fillId="3" borderId="16" xfId="0" applyNumberFormat="1" applyFont="1" applyFill="1" applyBorder="1" applyAlignment="1">
      <alignment horizontal="center" vertical="top" wrapText="1"/>
    </xf>
    <xf numFmtId="49" fontId="5" fillId="0" borderId="8" xfId="0" applyNumberFormat="1" applyFont="1" applyBorder="1" applyAlignment="1">
      <alignment horizontal="center" vertical="top" wrapText="1"/>
    </xf>
    <xf numFmtId="0" fontId="5" fillId="2" borderId="18" xfId="0" applyFont="1" applyFill="1" applyBorder="1" applyAlignment="1">
      <alignment horizontal="left" vertical="top"/>
    </xf>
    <xf numFmtId="167" fontId="5" fillId="4" borderId="45" xfId="0" applyNumberFormat="1" applyFont="1" applyFill="1" applyBorder="1" applyAlignment="1">
      <alignment horizontal="center" vertical="top"/>
    </xf>
    <xf numFmtId="165" fontId="11" fillId="4" borderId="18" xfId="0" applyNumberFormat="1" applyFont="1" applyFill="1" applyBorder="1" applyAlignment="1">
      <alignment horizontal="center" vertical="top" wrapText="1"/>
    </xf>
    <xf numFmtId="0" fontId="5" fillId="2" borderId="9" xfId="0" applyFont="1" applyFill="1" applyBorder="1" applyAlignment="1">
      <alignment horizontal="left" vertical="top"/>
    </xf>
    <xf numFmtId="167" fontId="5" fillId="4" borderId="41" xfId="0" applyNumberFormat="1" applyFont="1" applyFill="1" applyBorder="1" applyAlignment="1">
      <alignment horizontal="center" vertical="top"/>
    </xf>
    <xf numFmtId="167" fontId="5" fillId="0" borderId="29" xfId="0" applyNumberFormat="1" applyFont="1" applyBorder="1" applyAlignment="1">
      <alignment horizontal="center" vertical="top"/>
    </xf>
    <xf numFmtId="164" fontId="7" fillId="2" borderId="1" xfId="0" applyNumberFormat="1" applyFont="1" applyFill="1" applyBorder="1" applyAlignment="1">
      <alignment horizontal="left" vertical="top" wrapText="1"/>
    </xf>
    <xf numFmtId="0" fontId="5" fillId="4" borderId="18" xfId="0" applyFont="1" applyFill="1" applyBorder="1" applyAlignment="1">
      <alignment horizontal="left" vertical="top" wrapText="1"/>
    </xf>
    <xf numFmtId="49" fontId="5" fillId="4" borderId="17" xfId="0" applyNumberFormat="1" applyFont="1" applyFill="1" applyBorder="1" applyAlignment="1">
      <alignment horizontal="left" vertical="top" wrapText="1"/>
    </xf>
    <xf numFmtId="0" fontId="5" fillId="2" borderId="1" xfId="0" applyFont="1" applyFill="1" applyBorder="1" applyAlignment="1">
      <alignment horizontal="center" vertical="top" wrapText="1"/>
    </xf>
    <xf numFmtId="167" fontId="5" fillId="4" borderId="29" xfId="0" applyNumberFormat="1" applyFont="1" applyFill="1" applyBorder="1" applyAlignment="1">
      <alignment horizontal="center" vertical="top"/>
    </xf>
    <xf numFmtId="167" fontId="5" fillId="4" borderId="1" xfId="0" applyNumberFormat="1" applyFont="1" applyFill="1" applyBorder="1" applyAlignment="1">
      <alignment horizontal="center" vertical="top"/>
    </xf>
    <xf numFmtId="167" fontId="5" fillId="4" borderId="13" xfId="0" applyNumberFormat="1" applyFont="1" applyFill="1" applyBorder="1" applyAlignment="1">
      <alignment horizontal="center" vertical="top"/>
    </xf>
    <xf numFmtId="167" fontId="5" fillId="4" borderId="23" xfId="0" applyNumberFormat="1" applyFont="1" applyFill="1" applyBorder="1" applyAlignment="1">
      <alignment horizontal="center" vertical="top"/>
    </xf>
    <xf numFmtId="167" fontId="5" fillId="4" borderId="7" xfId="0" applyNumberFormat="1" applyFont="1" applyFill="1" applyBorder="1" applyAlignment="1">
      <alignment vertical="top" wrapText="1"/>
    </xf>
    <xf numFmtId="0" fontId="5" fillId="0" borderId="11" xfId="0" applyFont="1" applyBorder="1" applyAlignment="1">
      <alignment horizontal="left" vertical="top"/>
    </xf>
    <xf numFmtId="165" fontId="5" fillId="0" borderId="8" xfId="0" applyNumberFormat="1" applyFont="1" applyBorder="1" applyAlignment="1">
      <alignment horizontal="center" vertical="top"/>
    </xf>
    <xf numFmtId="0" fontId="5" fillId="0" borderId="26" xfId="0" applyFont="1" applyBorder="1" applyAlignment="1">
      <alignment horizontal="left" vertical="top"/>
    </xf>
    <xf numFmtId="165" fontId="5" fillId="0" borderId="13" xfId="0" applyNumberFormat="1" applyFont="1" applyBorder="1" applyAlignment="1">
      <alignment horizontal="center" vertical="top"/>
    </xf>
    <xf numFmtId="0" fontId="5" fillId="4" borderId="24" xfId="0" applyFont="1" applyFill="1" applyBorder="1" applyAlignment="1">
      <alignment horizontal="left" vertical="top"/>
    </xf>
    <xf numFmtId="165" fontId="5" fillId="4" borderId="38" xfId="0" applyNumberFormat="1" applyFont="1" applyFill="1" applyBorder="1" applyAlignment="1">
      <alignment horizontal="center" vertical="top"/>
    </xf>
    <xf numFmtId="165" fontId="5" fillId="4" borderId="39" xfId="0" applyNumberFormat="1" applyFont="1" applyFill="1" applyBorder="1" applyAlignment="1">
      <alignment horizontal="center" vertical="top"/>
    </xf>
    <xf numFmtId="165" fontId="5" fillId="4" borderId="0" xfId="0" applyNumberFormat="1" applyFont="1" applyFill="1" applyAlignment="1">
      <alignment horizontal="center" vertical="top"/>
    </xf>
    <xf numFmtId="165" fontId="5" fillId="2" borderId="36" xfId="0" applyNumberFormat="1" applyFont="1" applyFill="1" applyBorder="1" applyAlignment="1">
      <alignment horizontal="center" vertical="top"/>
    </xf>
    <xf numFmtId="165" fontId="5" fillId="2" borderId="12" xfId="0" applyNumberFormat="1" applyFont="1" applyFill="1" applyBorder="1" applyAlignment="1">
      <alignment horizontal="center" vertical="top"/>
    </xf>
    <xf numFmtId="167" fontId="5" fillId="4" borderId="19" xfId="0" applyNumberFormat="1" applyFont="1" applyFill="1" applyBorder="1" applyAlignment="1">
      <alignment horizontal="right" vertical="top"/>
    </xf>
    <xf numFmtId="49" fontId="5" fillId="4" borderId="66" xfId="0" applyNumberFormat="1" applyFont="1" applyFill="1" applyBorder="1" applyAlignment="1">
      <alignment horizontal="left" vertical="top" wrapText="1"/>
    </xf>
    <xf numFmtId="165" fontId="5" fillId="4" borderId="76" xfId="0" applyNumberFormat="1" applyFont="1" applyFill="1" applyBorder="1" applyAlignment="1">
      <alignment horizontal="center" vertical="top"/>
    </xf>
    <xf numFmtId="165" fontId="5" fillId="4" borderId="65" xfId="0" applyNumberFormat="1" applyFont="1" applyFill="1" applyBorder="1" applyAlignment="1">
      <alignment horizontal="center" vertical="top"/>
    </xf>
    <xf numFmtId="49" fontId="7" fillId="0" borderId="15" xfId="0" applyNumberFormat="1" applyFont="1" applyBorder="1" applyAlignment="1">
      <alignment wrapText="1"/>
    </xf>
    <xf numFmtId="49" fontId="7" fillId="0" borderId="15" xfId="0" applyNumberFormat="1" applyFont="1" applyBorder="1" applyAlignment="1">
      <alignment horizontal="right" vertical="top" textRotation="90" wrapText="1"/>
    </xf>
    <xf numFmtId="49" fontId="7" fillId="0" borderId="53" xfId="0" applyNumberFormat="1" applyFont="1" applyBorder="1" applyAlignment="1">
      <alignment horizontal="left" vertical="top" wrapText="1"/>
    </xf>
    <xf numFmtId="49" fontId="7" fillId="0" borderId="54" xfId="0" applyNumberFormat="1" applyFont="1" applyBorder="1" applyAlignment="1">
      <alignment horizontal="left" vertical="top" wrapText="1"/>
    </xf>
    <xf numFmtId="165" fontId="7" fillId="2" borderId="40" xfId="0" applyNumberFormat="1" applyFont="1" applyFill="1" applyBorder="1" applyAlignment="1">
      <alignment horizontal="center" vertical="top"/>
    </xf>
    <xf numFmtId="49" fontId="5" fillId="2" borderId="7" xfId="0" applyNumberFormat="1" applyFont="1" applyFill="1" applyBorder="1" applyAlignment="1">
      <alignment horizontal="center" vertical="top" wrapText="1"/>
    </xf>
    <xf numFmtId="165" fontId="5" fillId="2" borderId="42" xfId="0" applyNumberFormat="1" applyFont="1" applyFill="1" applyBorder="1" applyAlignment="1">
      <alignment horizontal="center" vertical="top"/>
    </xf>
    <xf numFmtId="165" fontId="5" fillId="2" borderId="13" xfId="0" applyNumberFormat="1" applyFont="1" applyFill="1" applyBorder="1" applyAlignment="1">
      <alignment horizontal="center" vertical="top"/>
    </xf>
    <xf numFmtId="165" fontId="5" fillId="0" borderId="61" xfId="0" applyNumberFormat="1" applyFont="1" applyBorder="1" applyAlignment="1">
      <alignment horizontal="center" vertical="top"/>
    </xf>
    <xf numFmtId="165" fontId="5" fillId="2" borderId="2" xfId="0" applyNumberFormat="1" applyFont="1" applyFill="1" applyBorder="1" applyAlignment="1">
      <alignment horizontal="center" vertical="top"/>
    </xf>
    <xf numFmtId="1" fontId="5" fillId="4" borderId="7" xfId="2" applyNumberFormat="1" applyFont="1" applyFill="1" applyBorder="1" applyAlignment="1">
      <alignment horizontal="left" vertical="top" wrapText="1"/>
    </xf>
    <xf numFmtId="49" fontId="5" fillId="2" borderId="8" xfId="0" applyNumberFormat="1" applyFont="1" applyFill="1" applyBorder="1" applyAlignment="1">
      <alignment horizontal="center" vertical="top" wrapText="1"/>
    </xf>
    <xf numFmtId="165" fontId="14" fillId="4" borderId="7" xfId="0" applyNumberFormat="1" applyFont="1" applyFill="1" applyBorder="1" applyAlignment="1">
      <alignment horizontal="center" vertical="top"/>
    </xf>
    <xf numFmtId="165" fontId="5" fillId="2" borderId="8" xfId="0" applyNumberFormat="1" applyFont="1" applyFill="1" applyBorder="1" applyAlignment="1">
      <alignment horizontal="center" vertical="top"/>
    </xf>
    <xf numFmtId="0" fontId="5" fillId="12" borderId="1" xfId="0" applyFont="1" applyFill="1" applyBorder="1" applyAlignment="1">
      <alignment vertical="top" wrapText="1"/>
    </xf>
    <xf numFmtId="0" fontId="5" fillId="12" borderId="7" xfId="0" applyFont="1" applyFill="1" applyBorder="1" applyAlignment="1">
      <alignment vertical="top" wrapText="1"/>
    </xf>
    <xf numFmtId="49" fontId="5" fillId="2" borderId="0" xfId="0" applyNumberFormat="1" applyFont="1" applyFill="1" applyAlignment="1">
      <alignment horizontal="left" vertical="top" wrapText="1"/>
    </xf>
    <xf numFmtId="0" fontId="5" fillId="2" borderId="68" xfId="0" applyFont="1" applyFill="1" applyBorder="1" applyAlignment="1">
      <alignment horizontal="left" vertical="top"/>
    </xf>
    <xf numFmtId="165" fontId="5" fillId="4" borderId="67" xfId="0" applyNumberFormat="1" applyFont="1" applyFill="1" applyBorder="1" applyAlignment="1">
      <alignment horizontal="center" vertical="top"/>
    </xf>
    <xf numFmtId="165" fontId="5" fillId="2" borderId="25" xfId="0" applyNumberFormat="1" applyFont="1" applyFill="1" applyBorder="1" applyAlignment="1">
      <alignment horizontal="center" vertical="top"/>
    </xf>
    <xf numFmtId="165" fontId="5" fillId="0" borderId="0" xfId="0" applyNumberFormat="1" applyFont="1" applyAlignment="1">
      <alignment horizontal="center" vertical="top"/>
    </xf>
    <xf numFmtId="165" fontId="5" fillId="2" borderId="41" xfId="0" applyNumberFormat="1" applyFont="1" applyFill="1" applyBorder="1" applyAlignment="1">
      <alignment horizontal="center" vertical="top"/>
    </xf>
    <xf numFmtId="165" fontId="5" fillId="2" borderId="9" xfId="0" applyNumberFormat="1" applyFont="1" applyFill="1" applyBorder="1" applyAlignment="1">
      <alignment horizontal="center" vertical="top"/>
    </xf>
    <xf numFmtId="49" fontId="5" fillId="2" borderId="25" xfId="0" applyNumberFormat="1" applyFont="1" applyFill="1" applyBorder="1" applyAlignment="1">
      <alignment horizontal="left" vertical="top" wrapText="1"/>
    </xf>
    <xf numFmtId="165" fontId="5" fillId="2" borderId="11" xfId="0" applyNumberFormat="1" applyFont="1" applyFill="1" applyBorder="1" applyAlignment="1">
      <alignment horizontal="center" vertical="top"/>
    </xf>
    <xf numFmtId="165" fontId="7" fillId="2" borderId="60" xfId="0" applyNumberFormat="1" applyFont="1" applyFill="1" applyBorder="1" applyAlignment="1">
      <alignment horizontal="center" vertical="top"/>
    </xf>
    <xf numFmtId="165" fontId="7" fillId="2" borderId="59" xfId="0" applyNumberFormat="1" applyFont="1" applyFill="1" applyBorder="1" applyAlignment="1">
      <alignment horizontal="center" vertical="top"/>
    </xf>
    <xf numFmtId="0" fontId="5" fillId="2" borderId="72" xfId="0" applyFont="1" applyFill="1" applyBorder="1" applyAlignment="1">
      <alignment horizontal="left" vertical="top"/>
    </xf>
    <xf numFmtId="165" fontId="5" fillId="2" borderId="18" xfId="0" applyNumberFormat="1" applyFont="1" applyFill="1" applyBorder="1" applyAlignment="1">
      <alignment horizontal="center" vertical="top"/>
    </xf>
    <xf numFmtId="1" fontId="5" fillId="4" borderId="1" xfId="0" applyNumberFormat="1" applyFont="1" applyFill="1" applyBorder="1" applyAlignment="1">
      <alignment horizontal="center" vertical="top" wrapText="1"/>
    </xf>
    <xf numFmtId="49" fontId="5" fillId="4" borderId="64" xfId="0" applyNumberFormat="1" applyFont="1" applyFill="1" applyBorder="1" applyAlignment="1">
      <alignment horizontal="left" vertical="top" wrapText="1"/>
    </xf>
    <xf numFmtId="165" fontId="5" fillId="0" borderId="45" xfId="0" applyNumberFormat="1" applyFont="1" applyBorder="1" applyAlignment="1">
      <alignment horizontal="center" vertical="top"/>
    </xf>
    <xf numFmtId="165" fontId="5" fillId="0" borderId="12" xfId="0" applyNumberFormat="1" applyFont="1" applyBorder="1" applyAlignment="1">
      <alignment horizontal="center" vertical="top"/>
    </xf>
    <xf numFmtId="49" fontId="5" fillId="0" borderId="64" xfId="0" applyNumberFormat="1" applyFont="1" applyBorder="1" applyAlignment="1">
      <alignment horizontal="left" vertical="top" wrapText="1"/>
    </xf>
    <xf numFmtId="0" fontId="5" fillId="0" borderId="24" xfId="0" applyFont="1" applyBorder="1" applyAlignment="1">
      <alignment horizontal="left" vertical="top"/>
    </xf>
    <xf numFmtId="165" fontId="5" fillId="0" borderId="76" xfId="0" applyNumberFormat="1" applyFont="1" applyBorder="1" applyAlignment="1">
      <alignment horizontal="center" vertical="top"/>
    </xf>
    <xf numFmtId="165" fontId="5" fillId="0" borderId="38" xfId="0" applyNumberFormat="1" applyFont="1" applyBorder="1" applyAlignment="1">
      <alignment horizontal="center" vertical="top"/>
    </xf>
    <xf numFmtId="165" fontId="5" fillId="0" borderId="68" xfId="0" applyNumberFormat="1" applyFont="1" applyBorder="1" applyAlignment="1">
      <alignment horizontal="center" vertical="top"/>
    </xf>
    <xf numFmtId="49" fontId="5" fillId="2" borderId="17" xfId="0" applyNumberFormat="1" applyFont="1" applyFill="1" applyBorder="1" applyAlignment="1">
      <alignment vertical="top" wrapText="1"/>
    </xf>
    <xf numFmtId="49" fontId="5" fillId="2" borderId="7" xfId="0" applyNumberFormat="1" applyFont="1" applyFill="1" applyBorder="1" applyAlignment="1">
      <alignment vertical="top" wrapText="1"/>
    </xf>
    <xf numFmtId="49" fontId="7" fillId="0" borderId="6" xfId="0" applyNumberFormat="1" applyFont="1" applyBorder="1" applyAlignment="1">
      <alignment horizontal="center" vertical="top" wrapText="1"/>
    </xf>
    <xf numFmtId="49" fontId="7" fillId="0" borderId="7" xfId="0" applyNumberFormat="1" applyFont="1" applyBorder="1" applyAlignment="1">
      <alignment horizontal="center" vertical="top" wrapText="1"/>
    </xf>
    <xf numFmtId="49" fontId="7" fillId="2" borderId="20" xfId="0" applyNumberFormat="1" applyFont="1" applyFill="1" applyBorder="1" applyAlignment="1">
      <alignment wrapText="1"/>
    </xf>
    <xf numFmtId="49" fontId="7" fillId="2" borderId="20" xfId="0" applyNumberFormat="1" applyFont="1" applyFill="1" applyBorder="1" applyAlignment="1">
      <alignment horizontal="right" vertical="top" textRotation="90" wrapText="1"/>
    </xf>
    <xf numFmtId="49" fontId="7" fillId="2" borderId="16" xfId="0" applyNumberFormat="1" applyFont="1" applyFill="1" applyBorder="1" applyAlignment="1">
      <alignment horizontal="center" vertical="top" wrapText="1"/>
    </xf>
    <xf numFmtId="49" fontId="7" fillId="2" borderId="16" xfId="0" applyNumberFormat="1" applyFont="1" applyFill="1" applyBorder="1" applyAlignment="1">
      <alignment horizontal="left" vertical="top" wrapText="1"/>
    </xf>
    <xf numFmtId="49" fontId="7" fillId="2" borderId="31" xfId="0" applyNumberFormat="1" applyFont="1" applyFill="1" applyBorder="1" applyAlignment="1">
      <alignment horizontal="left" vertical="top" wrapText="1"/>
    </xf>
    <xf numFmtId="165" fontId="7" fillId="2" borderId="67" xfId="0" applyNumberFormat="1" applyFont="1" applyFill="1" applyBorder="1" applyAlignment="1">
      <alignment horizontal="center" vertical="top"/>
    </xf>
    <xf numFmtId="168" fontId="7" fillId="3" borderId="31" xfId="0" applyNumberFormat="1" applyFont="1" applyFill="1" applyBorder="1" applyAlignment="1">
      <alignment horizontal="center" vertical="top" wrapText="1"/>
    </xf>
    <xf numFmtId="49" fontId="5" fillId="4" borderId="2" xfId="0" applyNumberFormat="1" applyFont="1" applyFill="1" applyBorder="1" applyAlignment="1">
      <alignment vertical="top" wrapText="1"/>
    </xf>
    <xf numFmtId="49" fontId="19" fillId="4" borderId="1" xfId="0" applyNumberFormat="1" applyFont="1" applyFill="1" applyBorder="1" applyAlignment="1">
      <alignment horizontal="center" vertical="top" wrapText="1"/>
    </xf>
    <xf numFmtId="165" fontId="5" fillId="4" borderId="24" xfId="0" applyNumberFormat="1" applyFont="1" applyFill="1" applyBorder="1" applyAlignment="1">
      <alignment horizontal="center" vertical="top"/>
    </xf>
    <xf numFmtId="165" fontId="5" fillId="0" borderId="41" xfId="0" applyNumberFormat="1" applyFont="1" applyBorder="1" applyAlignment="1">
      <alignment horizontal="center" vertical="top"/>
    </xf>
    <xf numFmtId="0" fontId="5" fillId="4" borderId="15" xfId="0" applyFont="1" applyFill="1" applyBorder="1" applyAlignment="1">
      <alignment vertical="top" wrapText="1"/>
    </xf>
    <xf numFmtId="49" fontId="5" fillId="4" borderId="20" xfId="0" applyNumberFormat="1" applyFont="1" applyFill="1" applyBorder="1" applyAlignment="1">
      <alignment vertical="top" wrapText="1"/>
    </xf>
    <xf numFmtId="165" fontId="7" fillId="2" borderId="5" xfId="0" applyNumberFormat="1" applyFont="1" applyFill="1" applyBorder="1" applyAlignment="1">
      <alignment horizontal="center" vertical="top"/>
    </xf>
    <xf numFmtId="164" fontId="7" fillId="2" borderId="13" xfId="0" applyNumberFormat="1" applyFont="1" applyFill="1" applyBorder="1" applyAlignment="1">
      <alignment horizontal="left" vertical="top" wrapText="1"/>
    </xf>
    <xf numFmtId="167" fontId="5" fillId="4" borderId="6" xfId="0" applyNumberFormat="1" applyFont="1" applyFill="1" applyBorder="1" applyAlignment="1">
      <alignment horizontal="center" vertical="top"/>
    </xf>
    <xf numFmtId="167" fontId="5" fillId="4" borderId="7" xfId="0" applyNumberFormat="1" applyFont="1" applyFill="1" applyBorder="1" applyAlignment="1">
      <alignment horizontal="center" vertical="top"/>
    </xf>
    <xf numFmtId="167" fontId="5" fillId="4" borderId="9" xfId="0" applyNumberFormat="1" applyFont="1" applyFill="1" applyBorder="1" applyAlignment="1">
      <alignment horizontal="center" vertical="top"/>
    </xf>
    <xf numFmtId="167" fontId="5" fillId="4" borderId="5" xfId="0" applyNumberFormat="1" applyFont="1" applyFill="1" applyBorder="1" applyAlignment="1">
      <alignment horizontal="center" vertical="top"/>
    </xf>
    <xf numFmtId="165" fontId="7" fillId="2" borderId="43" xfId="0" applyNumberFormat="1" applyFont="1" applyFill="1" applyBorder="1" applyAlignment="1">
      <alignment horizontal="center" vertical="top"/>
    </xf>
    <xf numFmtId="167" fontId="7" fillId="2" borderId="13" xfId="0" applyNumberFormat="1" applyFont="1" applyFill="1" applyBorder="1" applyAlignment="1">
      <alignment horizontal="left" vertical="top" wrapText="1"/>
    </xf>
    <xf numFmtId="49" fontId="7" fillId="0" borderId="1" xfId="0" applyNumberFormat="1" applyFont="1" applyBorder="1" applyAlignment="1">
      <alignment wrapText="1"/>
    </xf>
    <xf numFmtId="49" fontId="7" fillId="0" borderId="16" xfId="0" applyNumberFormat="1" applyFont="1" applyBorder="1" applyAlignment="1">
      <alignment horizontal="left" vertical="top" wrapText="1"/>
    </xf>
    <xf numFmtId="165" fontId="7" fillId="2" borderId="5" xfId="0" applyNumberFormat="1" applyFont="1" applyFill="1" applyBorder="1" applyAlignment="1">
      <alignment vertical="top"/>
    </xf>
    <xf numFmtId="0" fontId="7" fillId="4" borderId="28" xfId="0" applyFont="1" applyFill="1" applyBorder="1"/>
    <xf numFmtId="0" fontId="7" fillId="4" borderId="16" xfId="0" applyFont="1" applyFill="1" applyBorder="1"/>
    <xf numFmtId="0" fontId="7" fillId="4" borderId="16" xfId="0" applyFont="1" applyFill="1" applyBorder="1" applyAlignment="1">
      <alignment horizontal="right" vertical="top"/>
    </xf>
    <xf numFmtId="0" fontId="7" fillId="4" borderId="60" xfId="0" applyFont="1" applyFill="1" applyBorder="1" applyAlignment="1">
      <alignment vertical="top"/>
    </xf>
    <xf numFmtId="0" fontId="7" fillId="4" borderId="16" xfId="0" applyFont="1" applyFill="1" applyBorder="1" applyAlignment="1">
      <alignment horizontal="center" vertical="top"/>
    </xf>
    <xf numFmtId="165" fontId="7" fillId="4" borderId="48" xfId="0" applyNumberFormat="1" applyFont="1" applyFill="1" applyBorder="1" applyAlignment="1">
      <alignment horizontal="center" vertical="top"/>
    </xf>
    <xf numFmtId="165" fontId="7" fillId="4" borderId="48" xfId="0" applyNumberFormat="1" applyFont="1" applyFill="1" applyBorder="1" applyAlignment="1">
      <alignment vertical="top"/>
    </xf>
    <xf numFmtId="164" fontId="7" fillId="4" borderId="13" xfId="0" applyNumberFormat="1" applyFont="1" applyFill="1" applyBorder="1" applyAlignment="1">
      <alignment horizontal="left" vertical="top" wrapText="1"/>
    </xf>
    <xf numFmtId="164" fontId="7" fillId="4" borderId="0" xfId="0" applyNumberFormat="1" applyFont="1" applyFill="1"/>
    <xf numFmtId="0" fontId="7" fillId="4" borderId="0" xfId="0" applyFont="1" applyFill="1" applyAlignment="1">
      <alignment horizontal="center" vertical="top"/>
    </xf>
    <xf numFmtId="165" fontId="7" fillId="4" borderId="0" xfId="0" applyNumberFormat="1" applyFont="1" applyFill="1" applyAlignment="1">
      <alignment vertical="top"/>
    </xf>
    <xf numFmtId="164" fontId="7" fillId="2" borderId="0" xfId="0" applyNumberFormat="1" applyFont="1" applyFill="1" applyAlignment="1">
      <alignment horizontal="left" vertical="top" wrapText="1"/>
    </xf>
    <xf numFmtId="164" fontId="5" fillId="2" borderId="0" xfId="0" applyNumberFormat="1" applyFont="1" applyFill="1" applyAlignment="1">
      <alignment horizontal="left" vertical="top" wrapText="1"/>
    </xf>
    <xf numFmtId="0" fontId="5" fillId="0" borderId="0" xfId="0" applyFont="1" applyAlignment="1">
      <alignment horizontal="center" vertical="top"/>
    </xf>
    <xf numFmtId="0" fontId="5" fillId="0" borderId="0" xfId="0" applyFont="1" applyAlignment="1">
      <alignment horizontal="left" vertical="top"/>
    </xf>
    <xf numFmtId="165" fontId="5" fillId="2" borderId="0" xfId="0" applyNumberFormat="1" applyFont="1" applyFill="1"/>
    <xf numFmtId="166" fontId="5" fillId="0" borderId="0" xfId="0" applyNumberFormat="1" applyFont="1" applyAlignment="1">
      <alignment vertical="top" wrapText="1"/>
    </xf>
    <xf numFmtId="49" fontId="5" fillId="0" borderId="0" xfId="0" applyNumberFormat="1" applyFont="1" applyAlignment="1">
      <alignment horizontal="center" vertical="center"/>
    </xf>
    <xf numFmtId="165" fontId="5" fillId="0" borderId="1" xfId="0" applyNumberFormat="1" applyFont="1" applyBorder="1"/>
    <xf numFmtId="49" fontId="7" fillId="0" borderId="1" xfId="0" applyNumberFormat="1" applyFont="1" applyBorder="1"/>
    <xf numFmtId="0" fontId="7" fillId="0" borderId="0" xfId="0" applyFont="1" applyAlignment="1">
      <alignment horizontal="center" vertical="center"/>
    </xf>
    <xf numFmtId="165" fontId="5" fillId="0" borderId="0" xfId="0" applyNumberFormat="1" applyFont="1" applyAlignment="1">
      <alignment vertical="top"/>
    </xf>
    <xf numFmtId="0" fontId="5" fillId="2" borderId="20" xfId="0" applyFont="1" applyFill="1" applyBorder="1" applyAlignment="1">
      <alignment horizontal="center" vertical="top" textRotation="90" wrapText="1"/>
    </xf>
    <xf numFmtId="165" fontId="7" fillId="5" borderId="0" xfId="0" applyNumberFormat="1" applyFont="1" applyFill="1" applyAlignment="1">
      <alignment vertical="top" wrapText="1"/>
    </xf>
    <xf numFmtId="0" fontId="7" fillId="4" borderId="7" xfId="0" applyFont="1" applyFill="1" applyBorder="1" applyAlignment="1">
      <alignment horizontal="left" vertical="top" wrapText="1"/>
    </xf>
    <xf numFmtId="0" fontId="5" fillId="2" borderId="15" xfId="0" applyFont="1" applyFill="1" applyBorder="1" applyAlignment="1">
      <alignment horizontal="center" vertical="top" textRotation="90" wrapText="1"/>
    </xf>
    <xf numFmtId="165" fontId="7" fillId="3" borderId="74" xfId="0" applyNumberFormat="1" applyFont="1" applyFill="1" applyBorder="1" applyAlignment="1">
      <alignment vertical="top" wrapText="1"/>
    </xf>
    <xf numFmtId="49" fontId="5" fillId="0" borderId="20" xfId="0" applyNumberFormat="1" applyFont="1" applyBorder="1" applyAlignment="1">
      <alignment horizontal="left" vertical="top" wrapText="1"/>
    </xf>
    <xf numFmtId="165" fontId="5" fillId="4" borderId="45" xfId="8" applyNumberFormat="1" applyFont="1" applyFill="1" applyBorder="1" applyAlignment="1">
      <alignment vertical="top"/>
    </xf>
    <xf numFmtId="165" fontId="5" fillId="2" borderId="36" xfId="8" applyNumberFormat="1" applyFont="1" applyFill="1" applyBorder="1" applyAlignment="1">
      <alignment vertical="top"/>
    </xf>
    <xf numFmtId="165" fontId="5" fillId="2" borderId="12" xfId="8" applyNumberFormat="1" applyFont="1" applyFill="1" applyBorder="1" applyAlignment="1">
      <alignment vertical="top"/>
    </xf>
    <xf numFmtId="0" fontId="5" fillId="4" borderId="1" xfId="10" applyFont="1" applyFill="1" applyBorder="1" applyAlignment="1">
      <alignment horizontal="center" vertical="top"/>
    </xf>
    <xf numFmtId="49" fontId="5" fillId="0" borderId="15" xfId="0" applyNumberFormat="1" applyFont="1" applyBorder="1" applyAlignment="1">
      <alignment horizontal="left" vertical="top" wrapText="1"/>
    </xf>
    <xf numFmtId="165" fontId="5" fillId="4" borderId="29" xfId="8" applyNumberFormat="1" applyFont="1" applyFill="1" applyBorder="1" applyAlignment="1">
      <alignment vertical="top"/>
    </xf>
    <xf numFmtId="165" fontId="5" fillId="2" borderId="15" xfId="8" applyNumberFormat="1" applyFont="1" applyFill="1" applyBorder="1" applyAlignment="1">
      <alignment vertical="top"/>
    </xf>
    <xf numFmtId="165" fontId="7" fillId="4" borderId="3" xfId="0" applyNumberFormat="1" applyFont="1" applyFill="1" applyBorder="1" applyAlignment="1">
      <alignment vertical="top"/>
    </xf>
    <xf numFmtId="165" fontId="7" fillId="4" borderId="5" xfId="0" applyNumberFormat="1" applyFont="1" applyFill="1" applyBorder="1" applyAlignment="1">
      <alignment vertical="top"/>
    </xf>
    <xf numFmtId="165" fontId="5" fillId="4" borderId="45" xfId="0" applyNumberFormat="1" applyFont="1" applyFill="1" applyBorder="1" applyAlignment="1">
      <alignment vertical="top"/>
    </xf>
    <xf numFmtId="165" fontId="5" fillId="2" borderId="20" xfId="0" applyNumberFormat="1" applyFont="1" applyFill="1" applyBorder="1" applyAlignment="1">
      <alignment vertical="top"/>
    </xf>
    <xf numFmtId="165" fontId="5" fillId="2" borderId="9" xfId="0" applyNumberFormat="1" applyFont="1" applyFill="1" applyBorder="1" applyAlignment="1">
      <alignment vertical="top"/>
    </xf>
    <xf numFmtId="167" fontId="5" fillId="4" borderId="13" xfId="10" applyNumberFormat="1" applyFont="1" applyFill="1" applyBorder="1" applyAlignment="1">
      <alignment horizontal="left" vertical="top" wrapText="1"/>
    </xf>
    <xf numFmtId="165" fontId="5" fillId="2" borderId="6" xfId="0" applyNumberFormat="1" applyFont="1" applyFill="1" applyBorder="1" applyAlignment="1">
      <alignment vertical="top"/>
    </xf>
    <xf numFmtId="165" fontId="5" fillId="2" borderId="7" xfId="0" applyNumberFormat="1" applyFont="1" applyFill="1" applyBorder="1" applyAlignment="1">
      <alignment vertical="top"/>
    </xf>
    <xf numFmtId="165" fontId="5" fillId="2" borderId="69" xfId="0" applyNumberFormat="1" applyFont="1" applyFill="1" applyBorder="1" applyAlignment="1">
      <alignment vertical="top"/>
    </xf>
    <xf numFmtId="165" fontId="5" fillId="4" borderId="10" xfId="0" applyNumberFormat="1" applyFont="1" applyFill="1" applyBorder="1" applyAlignment="1">
      <alignment vertical="top"/>
    </xf>
    <xf numFmtId="165" fontId="5" fillId="4" borderId="1" xfId="0" applyNumberFormat="1" applyFont="1" applyFill="1" applyBorder="1" applyAlignment="1">
      <alignment vertical="top"/>
    </xf>
    <xf numFmtId="165" fontId="5" fillId="2" borderId="61" xfId="0" applyNumberFormat="1" applyFont="1" applyFill="1" applyBorder="1" applyAlignment="1">
      <alignment vertical="top"/>
    </xf>
    <xf numFmtId="165" fontId="5" fillId="4" borderId="6" xfId="0" applyNumberFormat="1" applyFont="1" applyFill="1" applyBorder="1" applyAlignment="1">
      <alignment vertical="top"/>
    </xf>
    <xf numFmtId="0" fontId="5" fillId="0" borderId="1" xfId="0" applyFont="1" applyBorder="1" applyAlignment="1">
      <alignment horizontal="center" vertical="top" wrapText="1"/>
    </xf>
    <xf numFmtId="165" fontId="5" fillId="4" borderId="7" xfId="0" applyNumberFormat="1" applyFont="1" applyFill="1" applyBorder="1" applyAlignment="1">
      <alignment vertical="top"/>
    </xf>
    <xf numFmtId="165" fontId="5" fillId="4" borderId="9" xfId="0" applyNumberFormat="1" applyFont="1" applyFill="1" applyBorder="1" applyAlignment="1">
      <alignment vertical="top"/>
    </xf>
    <xf numFmtId="165" fontId="5" fillId="4" borderId="20" xfId="0" applyNumberFormat="1" applyFont="1" applyFill="1" applyBorder="1" applyAlignment="1">
      <alignment vertical="top"/>
    </xf>
    <xf numFmtId="165" fontId="5" fillId="2" borderId="15" xfId="0" applyNumberFormat="1" applyFont="1" applyFill="1" applyBorder="1" applyAlignment="1">
      <alignment vertical="top"/>
    </xf>
    <xf numFmtId="165" fontId="5" fillId="4" borderId="36" xfId="8" applyNumberFormat="1" applyFont="1" applyFill="1" applyBorder="1" applyAlignment="1">
      <alignment vertical="top"/>
    </xf>
    <xf numFmtId="165" fontId="5" fillId="4" borderId="18" xfId="0" applyNumberFormat="1" applyFont="1" applyFill="1" applyBorder="1" applyAlignment="1">
      <alignment vertical="top"/>
    </xf>
    <xf numFmtId="165" fontId="5" fillId="4" borderId="15" xfId="8" applyNumberFormat="1" applyFont="1" applyFill="1" applyBorder="1" applyAlignment="1">
      <alignment vertical="top"/>
    </xf>
    <xf numFmtId="165" fontId="5" fillId="4" borderId="11" xfId="0" applyNumberFormat="1" applyFont="1" applyFill="1" applyBorder="1" applyAlignment="1">
      <alignment vertical="top"/>
    </xf>
    <xf numFmtId="165" fontId="5" fillId="4" borderId="41" xfId="8" applyNumberFormat="1" applyFont="1" applyFill="1" applyBorder="1" applyAlignment="1">
      <alignment vertical="top"/>
    </xf>
    <xf numFmtId="165" fontId="5" fillId="4" borderId="20" xfId="8" applyNumberFormat="1" applyFont="1" applyFill="1" applyBorder="1" applyAlignment="1">
      <alignment vertical="top"/>
    </xf>
    <xf numFmtId="0" fontId="5" fillId="0" borderId="22" xfId="0" applyFont="1" applyBorder="1" applyAlignment="1">
      <alignment horizontal="left" vertical="top"/>
    </xf>
    <xf numFmtId="165" fontId="5" fillId="4" borderId="44" xfId="0" applyNumberFormat="1" applyFont="1" applyFill="1" applyBorder="1" applyAlignment="1">
      <alignment vertical="top"/>
    </xf>
    <xf numFmtId="165" fontId="5" fillId="4" borderId="22" xfId="0" applyNumberFormat="1" applyFont="1" applyFill="1" applyBorder="1" applyAlignment="1">
      <alignment vertical="top"/>
    </xf>
    <xf numFmtId="165" fontId="5" fillId="2" borderId="22" xfId="0" applyNumberFormat="1" applyFont="1" applyFill="1" applyBorder="1" applyAlignment="1">
      <alignment vertical="top"/>
    </xf>
    <xf numFmtId="165" fontId="5" fillId="2" borderId="71" xfId="0" applyNumberFormat="1" applyFont="1" applyFill="1" applyBorder="1" applyAlignment="1">
      <alignment vertical="top"/>
    </xf>
    <xf numFmtId="165" fontId="7" fillId="4" borderId="28" xfId="0" applyNumberFormat="1" applyFont="1" applyFill="1" applyBorder="1" applyAlignment="1">
      <alignment vertical="top"/>
    </xf>
    <xf numFmtId="165" fontId="7" fillId="4" borderId="60" xfId="0" applyNumberFormat="1" applyFont="1" applyFill="1" applyBorder="1" applyAlignment="1">
      <alignment vertical="top"/>
    </xf>
    <xf numFmtId="165" fontId="7" fillId="2" borderId="60" xfId="0" applyNumberFormat="1" applyFont="1" applyFill="1" applyBorder="1" applyAlignment="1">
      <alignment vertical="top"/>
    </xf>
    <xf numFmtId="165" fontId="7" fillId="2" borderId="59" xfId="0" applyNumberFormat="1" applyFont="1" applyFill="1" applyBorder="1" applyAlignment="1">
      <alignment vertical="top"/>
    </xf>
    <xf numFmtId="165" fontId="5" fillId="2" borderId="36" xfId="0" applyNumberFormat="1" applyFont="1" applyFill="1" applyBorder="1" applyAlignment="1">
      <alignment vertical="top"/>
    </xf>
    <xf numFmtId="165" fontId="5" fillId="2" borderId="44" xfId="0" applyNumberFormat="1" applyFont="1" applyFill="1" applyBorder="1" applyAlignment="1">
      <alignment vertical="top"/>
    </xf>
    <xf numFmtId="165" fontId="7" fillId="2" borderId="28" xfId="0" applyNumberFormat="1" applyFont="1" applyFill="1" applyBorder="1" applyAlignment="1">
      <alignment vertical="top"/>
    </xf>
    <xf numFmtId="1" fontId="5" fillId="0" borderId="7" xfId="0" applyNumberFormat="1" applyFont="1" applyBorder="1" applyAlignment="1">
      <alignment horizontal="left" vertical="top" wrapText="1"/>
    </xf>
    <xf numFmtId="165" fontId="5" fillId="4" borderId="2" xfId="0" applyNumberFormat="1" applyFont="1" applyFill="1" applyBorder="1" applyAlignment="1">
      <alignment vertical="top"/>
    </xf>
    <xf numFmtId="165" fontId="5" fillId="2" borderId="33" xfId="0" applyNumberFormat="1" applyFont="1" applyFill="1" applyBorder="1" applyAlignment="1">
      <alignment vertical="top"/>
    </xf>
    <xf numFmtId="165" fontId="5" fillId="2" borderId="17" xfId="0" applyNumberFormat="1" applyFont="1" applyFill="1" applyBorder="1" applyAlignment="1">
      <alignment vertical="top"/>
    </xf>
    <xf numFmtId="165" fontId="7" fillId="2" borderId="3" xfId="0" applyNumberFormat="1" applyFont="1" applyFill="1" applyBorder="1" applyAlignment="1">
      <alignment vertical="top"/>
    </xf>
    <xf numFmtId="165" fontId="5" fillId="4" borderId="36" xfId="0" applyNumberFormat="1" applyFont="1" applyFill="1" applyBorder="1" applyAlignment="1">
      <alignment vertical="top"/>
    </xf>
    <xf numFmtId="165" fontId="5" fillId="4" borderId="17" xfId="0" applyNumberFormat="1" applyFont="1" applyFill="1" applyBorder="1" applyAlignment="1">
      <alignment vertical="top"/>
    </xf>
    <xf numFmtId="165" fontId="5" fillId="4" borderId="33" xfId="0" applyNumberFormat="1" applyFont="1" applyFill="1" applyBorder="1" applyAlignment="1">
      <alignment vertical="top"/>
    </xf>
    <xf numFmtId="165" fontId="7" fillId="4" borderId="34" xfId="0" applyNumberFormat="1" applyFont="1" applyFill="1" applyBorder="1" applyAlignment="1">
      <alignment vertical="top"/>
    </xf>
    <xf numFmtId="165" fontId="7" fillId="2" borderId="34" xfId="0" applyNumberFormat="1" applyFont="1" applyFill="1" applyBorder="1" applyAlignment="1">
      <alignment vertical="top"/>
    </xf>
    <xf numFmtId="165" fontId="7" fillId="2" borderId="31" xfId="0" applyNumberFormat="1" applyFont="1" applyFill="1" applyBorder="1" applyAlignment="1">
      <alignment vertical="top"/>
    </xf>
    <xf numFmtId="0" fontId="5" fillId="4" borderId="1" xfId="8" applyFont="1" applyFill="1" applyBorder="1" applyAlignment="1">
      <alignment horizontal="left" vertical="top" wrapText="1" shrinkToFit="1"/>
    </xf>
    <xf numFmtId="165" fontId="5" fillId="4" borderId="71" xfId="0" applyNumberFormat="1" applyFont="1" applyFill="1" applyBorder="1" applyAlignment="1">
      <alignment vertical="top"/>
    </xf>
    <xf numFmtId="49" fontId="5" fillId="0" borderId="24" xfId="0" applyNumberFormat="1" applyFont="1" applyBorder="1" applyAlignment="1">
      <alignment horizontal="left" vertical="top" wrapText="1"/>
    </xf>
    <xf numFmtId="165" fontId="5" fillId="2" borderId="13" xfId="0" applyNumberFormat="1" applyFont="1" applyFill="1" applyBorder="1" applyAlignment="1">
      <alignment vertical="top"/>
    </xf>
    <xf numFmtId="165" fontId="5" fillId="2" borderId="67" xfId="0" applyNumberFormat="1" applyFont="1" applyFill="1" applyBorder="1" applyAlignment="1">
      <alignment vertical="top"/>
    </xf>
    <xf numFmtId="165" fontId="5" fillId="2" borderId="25" xfId="0" applyNumberFormat="1" applyFont="1" applyFill="1" applyBorder="1" applyAlignment="1">
      <alignment vertical="top"/>
    </xf>
    <xf numFmtId="165" fontId="5" fillId="2" borderId="56" xfId="0" applyNumberFormat="1" applyFont="1" applyFill="1" applyBorder="1" applyAlignment="1">
      <alignment vertical="top"/>
    </xf>
    <xf numFmtId="165" fontId="5" fillId="0" borderId="12" xfId="0" applyNumberFormat="1" applyFont="1" applyBorder="1" applyAlignment="1">
      <alignment horizontal="right" vertical="top"/>
    </xf>
    <xf numFmtId="165" fontId="5" fillId="0" borderId="9" xfId="0" applyNumberFormat="1" applyFont="1" applyBorder="1" applyAlignment="1">
      <alignment horizontal="right" vertical="top"/>
    </xf>
    <xf numFmtId="1" fontId="5" fillId="0" borderId="13" xfId="2" applyNumberFormat="1" applyFont="1" applyBorder="1" applyAlignment="1">
      <alignment horizontal="left" vertical="top" wrapText="1"/>
    </xf>
    <xf numFmtId="1" fontId="5" fillId="0" borderId="1" xfId="2" applyNumberFormat="1" applyFont="1" applyBorder="1" applyAlignment="1">
      <alignment horizontal="center" vertical="top" wrapText="1"/>
    </xf>
    <xf numFmtId="165" fontId="5" fillId="0" borderId="13" xfId="0" applyNumberFormat="1" applyFont="1" applyBorder="1" applyAlignment="1">
      <alignment horizontal="right" vertical="top"/>
    </xf>
    <xf numFmtId="165" fontId="5" fillId="0" borderId="67" xfId="0" applyNumberFormat="1" applyFont="1" applyBorder="1" applyAlignment="1">
      <alignment horizontal="right" vertical="top"/>
    </xf>
    <xf numFmtId="165" fontId="5" fillId="0" borderId="25" xfId="0" applyNumberFormat="1" applyFont="1" applyBorder="1" applyAlignment="1">
      <alignment horizontal="right" vertical="top"/>
    </xf>
    <xf numFmtId="165" fontId="5" fillId="0" borderId="2" xfId="0" applyNumberFormat="1" applyFont="1" applyBorder="1" applyAlignment="1">
      <alignment horizontal="right" vertical="top"/>
    </xf>
    <xf numFmtId="165" fontId="5" fillId="0" borderId="26" xfId="0" applyNumberFormat="1" applyFont="1" applyBorder="1" applyAlignment="1">
      <alignment horizontal="right" vertical="top"/>
    </xf>
    <xf numFmtId="165" fontId="7" fillId="2" borderId="12" xfId="0" applyNumberFormat="1" applyFont="1" applyFill="1" applyBorder="1" applyAlignment="1">
      <alignment vertical="top"/>
    </xf>
    <xf numFmtId="165" fontId="7" fillId="2" borderId="18" xfId="0" applyNumberFormat="1" applyFont="1" applyFill="1" applyBorder="1" applyAlignment="1">
      <alignment vertical="top"/>
    </xf>
    <xf numFmtId="49" fontId="7" fillId="0" borderId="22" xfId="0" applyNumberFormat="1" applyFont="1" applyBorder="1" applyAlignment="1">
      <alignment horizontal="left" vertical="top" wrapText="1"/>
    </xf>
    <xf numFmtId="165" fontId="5" fillId="4" borderId="29" xfId="0" applyNumberFormat="1" applyFont="1" applyFill="1" applyBorder="1" applyAlignment="1">
      <alignment vertical="top"/>
    </xf>
    <xf numFmtId="165" fontId="7" fillId="2" borderId="70" xfId="0" applyNumberFormat="1" applyFont="1" applyFill="1" applyBorder="1" applyAlignment="1">
      <alignment vertical="top"/>
    </xf>
    <xf numFmtId="165" fontId="7" fillId="2" borderId="4" xfId="0" applyNumberFormat="1" applyFont="1" applyFill="1" applyBorder="1" applyAlignment="1">
      <alignment vertical="top"/>
    </xf>
    <xf numFmtId="49" fontId="7" fillId="0" borderId="15" xfId="0" applyNumberFormat="1" applyFont="1" applyBorder="1" applyAlignment="1">
      <alignment vertical="top" wrapText="1"/>
    </xf>
    <xf numFmtId="49" fontId="7" fillId="0" borderId="15" xfId="0" applyNumberFormat="1" applyFont="1" applyBorder="1" applyAlignment="1">
      <alignment horizontal="center" vertical="top" textRotation="90" wrapText="1"/>
    </xf>
    <xf numFmtId="165" fontId="7" fillId="4" borderId="37" xfId="0" applyNumberFormat="1" applyFont="1" applyFill="1" applyBorder="1" applyAlignment="1">
      <alignment vertical="top"/>
    </xf>
    <xf numFmtId="0" fontId="7" fillId="2" borderId="15" xfId="0" applyFont="1" applyFill="1" applyBorder="1" applyAlignment="1">
      <alignment horizontal="center" vertical="top" textRotation="90" wrapText="1"/>
    </xf>
    <xf numFmtId="165" fontId="7" fillId="3" borderId="16" xfId="0" applyNumberFormat="1" applyFont="1" applyFill="1" applyBorder="1" applyAlignment="1">
      <alignment vertical="top" wrapText="1"/>
    </xf>
    <xf numFmtId="165" fontId="5" fillId="4" borderId="42" xfId="0" applyNumberFormat="1" applyFont="1" applyFill="1" applyBorder="1" applyAlignment="1">
      <alignment vertical="top"/>
    </xf>
    <xf numFmtId="165" fontId="5" fillId="4" borderId="12" xfId="0" applyNumberFormat="1" applyFont="1" applyFill="1" applyBorder="1" applyAlignment="1">
      <alignment vertical="top"/>
    </xf>
    <xf numFmtId="167" fontId="5" fillId="4" borderId="13" xfId="8" applyNumberFormat="1" applyFont="1" applyFill="1" applyBorder="1" applyAlignment="1">
      <alignment horizontal="left" vertical="top" wrapText="1"/>
    </xf>
    <xf numFmtId="165" fontId="5" fillId="4" borderId="57" xfId="0" applyNumberFormat="1" applyFont="1" applyFill="1" applyBorder="1" applyAlignment="1">
      <alignment vertical="top"/>
    </xf>
    <xf numFmtId="165" fontId="5" fillId="4" borderId="19" xfId="0" applyNumberFormat="1" applyFont="1" applyFill="1" applyBorder="1" applyAlignment="1">
      <alignment vertical="top"/>
    </xf>
    <xf numFmtId="165" fontId="5" fillId="4" borderId="68" xfId="0" applyNumberFormat="1" applyFont="1" applyFill="1" applyBorder="1" applyAlignment="1">
      <alignment vertical="top"/>
    </xf>
    <xf numFmtId="0" fontId="5" fillId="0" borderId="1" xfId="0" applyFont="1" applyBorder="1" applyAlignment="1">
      <alignment horizontal="center" vertical="top"/>
    </xf>
    <xf numFmtId="165" fontId="5" fillId="2" borderId="37" xfId="0" applyNumberFormat="1" applyFont="1" applyFill="1" applyBorder="1" applyAlignment="1">
      <alignment horizontal="right" vertical="top"/>
    </xf>
    <xf numFmtId="167" fontId="7" fillId="2" borderId="3" xfId="0" applyNumberFormat="1" applyFont="1" applyFill="1" applyBorder="1" applyAlignment="1">
      <alignment horizontal="center" vertical="top"/>
    </xf>
    <xf numFmtId="49" fontId="7" fillId="0" borderId="33" xfId="0" applyNumberFormat="1" applyFont="1" applyBorder="1" applyAlignment="1">
      <alignment horizontal="center" vertical="top" wrapText="1"/>
    </xf>
    <xf numFmtId="49" fontId="7" fillId="0" borderId="17" xfId="0" applyNumberFormat="1" applyFont="1" applyBorder="1" applyAlignment="1">
      <alignment horizontal="center" vertical="top" wrapText="1"/>
    </xf>
    <xf numFmtId="0" fontId="7" fillId="2" borderId="24" xfId="0" applyFont="1" applyFill="1" applyBorder="1" applyAlignment="1">
      <alignment vertical="top" wrapText="1"/>
    </xf>
    <xf numFmtId="0" fontId="7" fillId="2" borderId="24" xfId="0" applyFont="1" applyFill="1" applyBorder="1" applyAlignment="1">
      <alignment horizontal="center" vertical="top" textRotation="90" wrapText="1"/>
    </xf>
    <xf numFmtId="0" fontId="5" fillId="4" borderId="13" xfId="2" applyFont="1" applyFill="1" applyBorder="1" applyAlignment="1">
      <alignment horizontal="left" vertical="top" wrapText="1"/>
    </xf>
    <xf numFmtId="49" fontId="5" fillId="4" borderId="14" xfId="0" applyNumberFormat="1" applyFont="1" applyFill="1" applyBorder="1" applyAlignment="1">
      <alignment horizontal="left" vertical="top" wrapText="1"/>
    </xf>
    <xf numFmtId="167" fontId="5" fillId="4" borderId="8" xfId="0" applyNumberFormat="1" applyFont="1" applyFill="1" applyBorder="1" applyAlignment="1">
      <alignment vertical="top" wrapText="1"/>
    </xf>
    <xf numFmtId="165" fontId="5" fillId="4" borderId="41" xfId="0" applyNumberFormat="1" applyFont="1" applyFill="1" applyBorder="1" applyAlignment="1">
      <alignment vertical="top"/>
    </xf>
    <xf numFmtId="167" fontId="7" fillId="2" borderId="60" xfId="0" applyNumberFormat="1" applyFont="1" applyFill="1" applyBorder="1" applyAlignment="1">
      <alignment vertical="top"/>
    </xf>
    <xf numFmtId="167" fontId="7" fillId="2" borderId="59" xfId="0" applyNumberFormat="1" applyFont="1" applyFill="1" applyBorder="1" applyAlignment="1">
      <alignment vertical="top"/>
    </xf>
    <xf numFmtId="165" fontId="5" fillId="4" borderId="26" xfId="0" applyNumberFormat="1" applyFont="1" applyFill="1" applyBorder="1" applyAlignment="1">
      <alignment vertical="top"/>
    </xf>
    <xf numFmtId="0" fontId="5" fillId="4" borderId="1" xfId="2" applyFont="1" applyFill="1" applyBorder="1" applyAlignment="1">
      <alignment horizontal="left" vertical="top" wrapText="1"/>
    </xf>
    <xf numFmtId="0" fontId="5" fillId="4" borderId="2" xfId="0" applyFont="1" applyFill="1" applyBorder="1" applyAlignment="1">
      <alignment horizontal="center" vertical="top" wrapText="1"/>
    </xf>
    <xf numFmtId="167" fontId="7" fillId="2" borderId="5" xfId="0" applyNumberFormat="1" applyFont="1" applyFill="1" applyBorder="1" applyAlignment="1">
      <alignment horizontal="center" vertical="top"/>
    </xf>
    <xf numFmtId="49" fontId="7" fillId="2" borderId="15" xfId="0" applyNumberFormat="1" applyFont="1" applyFill="1" applyBorder="1" applyAlignment="1">
      <alignment horizontal="center" vertical="top" textRotation="90" wrapText="1"/>
    </xf>
    <xf numFmtId="49" fontId="7" fillId="4" borderId="1" xfId="0" applyNumberFormat="1" applyFont="1" applyFill="1" applyBorder="1" applyAlignment="1">
      <alignment horizontal="left" vertical="top" wrapText="1"/>
    </xf>
    <xf numFmtId="49" fontId="5" fillId="0" borderId="23" xfId="0" applyNumberFormat="1" applyFont="1" applyBorder="1" applyAlignment="1">
      <alignment horizontal="left" vertical="top" wrapText="1"/>
    </xf>
    <xf numFmtId="165" fontId="7" fillId="2" borderId="1" xfId="0" applyNumberFormat="1" applyFont="1" applyFill="1" applyBorder="1" applyAlignment="1">
      <alignment vertical="top"/>
    </xf>
    <xf numFmtId="165" fontId="7" fillId="2" borderId="61" xfId="0" applyNumberFormat="1" applyFont="1" applyFill="1" applyBorder="1" applyAlignment="1">
      <alignment vertical="top"/>
    </xf>
    <xf numFmtId="167" fontId="5" fillId="4" borderId="35" xfId="0" applyNumberFormat="1" applyFont="1" applyFill="1" applyBorder="1" applyAlignment="1">
      <alignment horizontal="center" vertical="top"/>
    </xf>
    <xf numFmtId="0" fontId="19" fillId="0" borderId="13" xfId="0" applyFont="1" applyBorder="1" applyAlignment="1">
      <alignment vertical="top" wrapText="1"/>
    </xf>
    <xf numFmtId="49" fontId="5" fillId="0" borderId="22" xfId="0" applyNumberFormat="1" applyFont="1" applyBorder="1" applyAlignment="1">
      <alignment horizontal="left" vertical="top" wrapText="1"/>
    </xf>
    <xf numFmtId="165" fontId="5" fillId="4" borderId="37" xfId="0" applyNumberFormat="1" applyFont="1" applyFill="1" applyBorder="1" applyAlignment="1">
      <alignment vertical="top"/>
    </xf>
    <xf numFmtId="165" fontId="5" fillId="2" borderId="66" xfId="0" applyNumberFormat="1" applyFont="1" applyFill="1" applyBorder="1" applyAlignment="1">
      <alignment vertical="top"/>
    </xf>
    <xf numFmtId="0" fontId="7" fillId="2" borderId="15" xfId="0" applyFont="1" applyFill="1" applyBorder="1" applyAlignment="1">
      <alignment vertical="top"/>
    </xf>
    <xf numFmtId="49" fontId="5" fillId="4" borderId="1" xfId="8" applyNumberFormat="1" applyFont="1" applyFill="1" applyBorder="1" applyAlignment="1">
      <alignment horizontal="center" vertical="top"/>
    </xf>
    <xf numFmtId="165" fontId="7" fillId="2" borderId="7" xfId="0" applyNumberFormat="1" applyFont="1" applyFill="1" applyBorder="1" applyAlignment="1">
      <alignment vertical="top"/>
    </xf>
    <xf numFmtId="49" fontId="5" fillId="4" borderId="17" xfId="0" applyNumberFormat="1" applyFont="1" applyFill="1" applyBorder="1" applyAlignment="1">
      <alignment horizontal="center" vertical="top"/>
    </xf>
    <xf numFmtId="1" fontId="5" fillId="4" borderId="14" xfId="2" applyNumberFormat="1" applyFont="1" applyFill="1" applyBorder="1" applyAlignment="1">
      <alignment horizontal="left" vertical="top" wrapText="1"/>
    </xf>
    <xf numFmtId="165" fontId="7" fillId="4" borderId="40" xfId="0" applyNumberFormat="1" applyFont="1" applyFill="1" applyBorder="1" applyAlignment="1">
      <alignment vertical="top"/>
    </xf>
    <xf numFmtId="165" fontId="7" fillId="4" borderId="52" xfId="0" applyNumberFormat="1" applyFont="1" applyFill="1" applyBorder="1" applyAlignment="1">
      <alignment vertical="top"/>
    </xf>
    <xf numFmtId="49" fontId="5" fillId="0" borderId="72" xfId="0" applyNumberFormat="1" applyFont="1" applyBorder="1" applyAlignment="1">
      <alignment vertical="top" wrapText="1"/>
    </xf>
    <xf numFmtId="49" fontId="7" fillId="0" borderId="30" xfId="0" applyNumberFormat="1" applyFont="1" applyBorder="1" applyAlignment="1">
      <alignment horizontal="center" vertical="top" wrapText="1"/>
    </xf>
    <xf numFmtId="49" fontId="7" fillId="4" borderId="0" xfId="0" applyNumberFormat="1" applyFont="1" applyFill="1" applyAlignment="1">
      <alignment horizontal="right" vertical="top" wrapText="1"/>
    </xf>
    <xf numFmtId="49" fontId="7" fillId="4" borderId="0" xfId="0" applyNumberFormat="1" applyFont="1" applyFill="1" applyAlignment="1">
      <alignment horizontal="center" vertical="top"/>
    </xf>
    <xf numFmtId="164" fontId="7" fillId="2" borderId="0" xfId="0" applyNumberFormat="1" applyFont="1" applyFill="1" applyAlignment="1">
      <alignment horizontal="center" vertical="top" wrapText="1"/>
    </xf>
    <xf numFmtId="49" fontId="7" fillId="2" borderId="0" xfId="0" applyNumberFormat="1" applyFont="1" applyFill="1" applyAlignment="1">
      <alignment horizontal="center" vertical="center"/>
    </xf>
    <xf numFmtId="164" fontId="5" fillId="2" borderId="0" xfId="0" applyNumberFormat="1" applyFont="1" applyFill="1" applyAlignment="1">
      <alignment horizontal="center" vertical="top" wrapText="1"/>
    </xf>
    <xf numFmtId="49" fontId="5" fillId="2" borderId="0" xfId="0" applyNumberFormat="1" applyFont="1" applyFill="1" applyAlignment="1">
      <alignment horizontal="center" vertical="center"/>
    </xf>
    <xf numFmtId="165" fontId="5" fillId="2" borderId="0" xfId="0" applyNumberFormat="1" applyFont="1" applyFill="1" applyAlignment="1">
      <alignment horizontal="center" vertical="top"/>
    </xf>
    <xf numFmtId="0" fontId="7" fillId="3" borderId="3" xfId="0" applyFont="1" applyFill="1" applyBorder="1" applyAlignment="1">
      <alignment horizontal="left" wrapText="1"/>
    </xf>
    <xf numFmtId="0" fontId="7" fillId="3" borderId="4" xfId="0" applyFont="1" applyFill="1" applyBorder="1" applyAlignment="1">
      <alignment horizontal="left" wrapText="1"/>
    </xf>
    <xf numFmtId="0" fontId="7" fillId="3" borderId="59" xfId="0" applyFont="1" applyFill="1" applyBorder="1" applyAlignment="1">
      <alignment horizontal="left" wrapText="1"/>
    </xf>
    <xf numFmtId="165" fontId="7" fillId="3" borderId="28" xfId="0" applyNumberFormat="1" applyFont="1" applyFill="1" applyBorder="1" applyAlignment="1">
      <alignment horizontal="center"/>
    </xf>
    <xf numFmtId="165" fontId="7" fillId="3" borderId="16" xfId="0" applyNumberFormat="1" applyFont="1" applyFill="1" applyBorder="1" applyAlignment="1">
      <alignment horizontal="center"/>
    </xf>
    <xf numFmtId="165" fontId="7" fillId="3" borderId="31" xfId="0" applyNumberFormat="1" applyFont="1" applyFill="1" applyBorder="1" applyAlignment="1">
      <alignment horizontal="center"/>
    </xf>
    <xf numFmtId="0" fontId="5" fillId="0" borderId="10" xfId="0" applyFont="1" applyBorder="1" applyAlignment="1">
      <alignment horizontal="left" wrapText="1"/>
    </xf>
    <xf numFmtId="0" fontId="5" fillId="0" borderId="1" xfId="0" applyFont="1" applyBorder="1" applyAlignment="1">
      <alignment horizontal="left" wrapText="1"/>
    </xf>
    <xf numFmtId="0" fontId="5" fillId="0" borderId="15" xfId="0" applyFont="1" applyBorder="1" applyAlignment="1">
      <alignment horizontal="left" wrapText="1"/>
    </xf>
    <xf numFmtId="165" fontId="5" fillId="0" borderId="45" xfId="0" applyNumberFormat="1" applyFont="1" applyBorder="1" applyAlignment="1">
      <alignment horizontal="center"/>
    </xf>
    <xf numFmtId="165" fontId="5" fillId="0" borderId="78" xfId="0" applyNumberFormat="1" applyFont="1" applyBorder="1" applyAlignment="1">
      <alignment horizontal="center"/>
    </xf>
    <xf numFmtId="165" fontId="5" fillId="0" borderId="77" xfId="0" applyNumberFormat="1" applyFont="1" applyBorder="1" applyAlignment="1">
      <alignment horizontal="center"/>
    </xf>
    <xf numFmtId="165" fontId="5" fillId="0" borderId="29" xfId="0" applyNumberFormat="1" applyFont="1" applyBorder="1" applyAlignment="1">
      <alignment horizontal="center"/>
    </xf>
    <xf numFmtId="165" fontId="5" fillId="0" borderId="23" xfId="0" applyNumberFormat="1" applyFont="1" applyBorder="1" applyAlignment="1">
      <alignment horizontal="center"/>
    </xf>
    <xf numFmtId="165" fontId="5" fillId="0" borderId="61" xfId="0" applyNumberFormat="1" applyFont="1" applyBorder="1" applyAlignment="1">
      <alignment horizontal="center"/>
    </xf>
    <xf numFmtId="0" fontId="5" fillId="0" borderId="29" xfId="0" applyFont="1" applyBorder="1" applyAlignment="1">
      <alignment horizontal="left" vertical="top" wrapText="1"/>
    </xf>
    <xf numFmtId="0" fontId="5" fillId="0" borderId="23" xfId="0" applyFont="1" applyBorder="1" applyAlignment="1">
      <alignment horizontal="left" vertical="top" wrapText="1"/>
    </xf>
    <xf numFmtId="0" fontId="5" fillId="0" borderId="61" xfId="0" applyFont="1" applyBorder="1" applyAlignment="1">
      <alignment horizontal="left" vertical="top" wrapText="1"/>
    </xf>
    <xf numFmtId="0" fontId="5" fillId="0" borderId="57" xfId="0" applyFont="1" applyBorder="1" applyAlignment="1">
      <alignment horizontal="left" wrapText="1"/>
    </xf>
    <xf numFmtId="0" fontId="5" fillId="0" borderId="19" xfId="0" applyFont="1" applyBorder="1" applyAlignment="1">
      <alignment horizontal="left" wrapText="1"/>
    </xf>
    <xf numFmtId="0" fontId="5" fillId="0" borderId="58" xfId="0" applyFont="1" applyBorder="1" applyAlignment="1">
      <alignment horizontal="left" wrapText="1"/>
    </xf>
    <xf numFmtId="165" fontId="5" fillId="0" borderId="30" xfId="0" applyNumberFormat="1" applyFont="1" applyBorder="1" applyAlignment="1">
      <alignment horizontal="center"/>
    </xf>
    <xf numFmtId="165" fontId="5" fillId="0" borderId="55" xfId="0" applyNumberFormat="1" applyFont="1" applyBorder="1" applyAlignment="1">
      <alignment horizontal="center"/>
    </xf>
    <xf numFmtId="165" fontId="5" fillId="0" borderId="27" xfId="0" applyNumberFormat="1" applyFont="1" applyBorder="1" applyAlignment="1">
      <alignment horizontal="center"/>
    </xf>
    <xf numFmtId="0" fontId="5" fillId="4" borderId="10" xfId="0" applyFont="1" applyFill="1" applyBorder="1" applyAlignment="1">
      <alignment horizontal="left" wrapText="1"/>
    </xf>
    <xf numFmtId="0" fontId="5" fillId="4" borderId="1" xfId="0" applyFont="1" applyFill="1" applyBorder="1" applyAlignment="1">
      <alignment horizontal="left" wrapText="1"/>
    </xf>
    <xf numFmtId="0" fontId="5" fillId="4" borderId="15" xfId="0" applyFont="1" applyFill="1" applyBorder="1" applyAlignment="1">
      <alignment horizontal="left" wrapText="1"/>
    </xf>
    <xf numFmtId="0" fontId="5" fillId="0" borderId="6" xfId="0" applyFont="1" applyBorder="1" applyAlignment="1">
      <alignment horizontal="left" wrapText="1"/>
    </xf>
    <xf numFmtId="0" fontId="5" fillId="0" borderId="7" xfId="0" applyFont="1" applyBorder="1" applyAlignment="1">
      <alignment horizontal="left" wrapText="1"/>
    </xf>
    <xf numFmtId="0" fontId="5" fillId="0" borderId="20" xfId="0" applyFont="1" applyBorder="1" applyAlignment="1">
      <alignment horizontal="left" wrapText="1"/>
    </xf>
    <xf numFmtId="0" fontId="5" fillId="0" borderId="10" xfId="0" applyFont="1" applyBorder="1" applyAlignment="1">
      <alignment horizontal="left"/>
    </xf>
    <xf numFmtId="0" fontId="5" fillId="0" borderId="1" xfId="0" applyFont="1" applyBorder="1" applyAlignment="1">
      <alignment horizontal="left"/>
    </xf>
    <xf numFmtId="0" fontId="5" fillId="0" borderId="15" xfId="0" applyFont="1" applyBorder="1" applyAlignment="1">
      <alignment horizontal="left"/>
    </xf>
    <xf numFmtId="0" fontId="5" fillId="0" borderId="33" xfId="0" applyFont="1" applyBorder="1" applyAlignment="1">
      <alignment horizontal="left" wrapText="1"/>
    </xf>
    <xf numFmtId="0" fontId="5" fillId="0" borderId="17" xfId="0" applyFont="1" applyBorder="1" applyAlignment="1">
      <alignment horizontal="left" wrapText="1"/>
    </xf>
    <xf numFmtId="0" fontId="5" fillId="0" borderId="22" xfId="0" applyFont="1" applyBorder="1" applyAlignment="1">
      <alignment horizontal="left" wrapText="1"/>
    </xf>
    <xf numFmtId="0" fontId="7" fillId="0" borderId="51" xfId="0" applyFont="1" applyBorder="1" applyAlignment="1">
      <alignment horizontal="center" vertical="top"/>
    </xf>
    <xf numFmtId="0" fontId="7" fillId="0" borderId="53" xfId="0" applyFont="1" applyBorder="1" applyAlignment="1">
      <alignment horizontal="center" vertical="top"/>
    </xf>
    <xf numFmtId="0" fontId="7" fillId="0" borderId="54" xfId="0" applyFont="1" applyBorder="1" applyAlignment="1">
      <alignment horizontal="center" vertical="top"/>
    </xf>
    <xf numFmtId="49" fontId="7" fillId="0" borderId="3" xfId="0" applyNumberFormat="1" applyFont="1" applyBorder="1" applyAlignment="1">
      <alignment horizontal="right" vertical="top" wrapText="1"/>
    </xf>
    <xf numFmtId="49" fontId="7" fillId="0" borderId="34" xfId="0" applyNumberFormat="1" applyFont="1" applyBorder="1" applyAlignment="1">
      <alignment horizontal="right" vertical="top" wrapText="1"/>
    </xf>
    <xf numFmtId="49" fontId="7" fillId="0" borderId="4" xfId="0" applyNumberFormat="1" applyFont="1" applyBorder="1" applyAlignment="1">
      <alignment horizontal="right" vertical="top" wrapText="1"/>
    </xf>
    <xf numFmtId="49" fontId="7" fillId="0" borderId="59" xfId="0" applyNumberFormat="1" applyFont="1" applyBorder="1" applyAlignment="1">
      <alignment horizontal="right" vertical="top" wrapText="1"/>
    </xf>
    <xf numFmtId="49" fontId="7" fillId="4" borderId="47" xfId="0" applyNumberFormat="1" applyFont="1" applyFill="1" applyBorder="1" applyAlignment="1">
      <alignment horizontal="right" vertical="top" wrapText="1"/>
    </xf>
    <xf numFmtId="49" fontId="7" fillId="4" borderId="32" xfId="0" applyNumberFormat="1" applyFont="1" applyFill="1" applyBorder="1" applyAlignment="1">
      <alignment horizontal="right" vertical="top" wrapText="1"/>
    </xf>
    <xf numFmtId="0" fontId="5" fillId="4" borderId="28" xfId="0" applyFont="1" applyFill="1" applyBorder="1" applyAlignment="1">
      <alignment horizontal="left" vertical="top"/>
    </xf>
    <xf numFmtId="0" fontId="5" fillId="4" borderId="16" xfId="0" applyFont="1" applyFill="1" applyBorder="1" applyAlignment="1">
      <alignment horizontal="left" vertical="top"/>
    </xf>
    <xf numFmtId="0" fontId="5" fillId="4" borderId="31" xfId="0" applyFont="1" applyFill="1" applyBorder="1" applyAlignment="1">
      <alignment horizontal="left" vertical="top"/>
    </xf>
    <xf numFmtId="168" fontId="5" fillId="4" borderId="28" xfId="0" applyNumberFormat="1" applyFont="1" applyFill="1" applyBorder="1" applyAlignment="1">
      <alignment horizontal="center" vertical="top"/>
    </xf>
    <xf numFmtId="168" fontId="5" fillId="4" borderId="16" xfId="0" applyNumberFormat="1" applyFont="1" applyFill="1" applyBorder="1" applyAlignment="1">
      <alignment horizontal="center" vertical="top"/>
    </xf>
    <xf numFmtId="168" fontId="5" fillId="4" borderId="31" xfId="0" applyNumberFormat="1" applyFont="1" applyFill="1" applyBorder="1" applyAlignment="1">
      <alignment horizontal="center" vertical="top"/>
    </xf>
    <xf numFmtId="0" fontId="7" fillId="0" borderId="40" xfId="0" applyFont="1" applyBorder="1" applyAlignment="1">
      <alignment horizontal="left" wrapText="1"/>
    </xf>
    <xf numFmtId="0" fontId="7" fillId="0" borderId="42" xfId="0" applyFont="1" applyBorder="1" applyAlignment="1">
      <alignment horizontal="left" wrapText="1"/>
    </xf>
    <xf numFmtId="0" fontId="7" fillId="0" borderId="63" xfId="0" applyFont="1" applyBorder="1" applyAlignment="1">
      <alignment horizontal="left" wrapText="1"/>
    </xf>
    <xf numFmtId="165" fontId="7" fillId="0" borderId="28" xfId="0" applyNumberFormat="1" applyFont="1" applyBorder="1" applyAlignment="1">
      <alignment horizontal="center"/>
    </xf>
    <xf numFmtId="165" fontId="7" fillId="0" borderId="16" xfId="0" applyNumberFormat="1" applyFont="1" applyBorder="1" applyAlignment="1">
      <alignment horizontal="center"/>
    </xf>
    <xf numFmtId="165" fontId="7" fillId="0" borderId="31" xfId="0" applyNumberFormat="1" applyFont="1" applyBorder="1" applyAlignment="1">
      <alignment horizontal="center"/>
    </xf>
    <xf numFmtId="0" fontId="7" fillId="3" borderId="60" xfId="0" applyFont="1" applyFill="1" applyBorder="1" applyAlignment="1">
      <alignment horizontal="left" wrapText="1"/>
    </xf>
    <xf numFmtId="49" fontId="7" fillId="3" borderId="28" xfId="0" applyNumberFormat="1" applyFont="1" applyFill="1" applyBorder="1" applyAlignment="1">
      <alignment horizontal="left" vertical="top" wrapText="1"/>
    </xf>
    <xf numFmtId="49" fontId="7" fillId="3" borderId="16" xfId="0" applyNumberFormat="1" applyFont="1" applyFill="1" applyBorder="1" applyAlignment="1">
      <alignment horizontal="left" vertical="top" wrapText="1"/>
    </xf>
    <xf numFmtId="49" fontId="5" fillId="0" borderId="33" xfId="0" applyNumberFormat="1" applyFont="1" applyBorder="1" applyAlignment="1">
      <alignment horizontal="center" vertical="top" wrapText="1"/>
    </xf>
    <xf numFmtId="49" fontId="5" fillId="0" borderId="67" xfId="0" applyNumberFormat="1" applyFont="1" applyBorder="1" applyAlignment="1">
      <alignment horizontal="center" vertical="top" wrapText="1"/>
    </xf>
    <xf numFmtId="49" fontId="5" fillId="0" borderId="6" xfId="0" applyNumberFormat="1" applyFont="1" applyBorder="1" applyAlignment="1">
      <alignment horizontal="center" vertical="top" wrapText="1"/>
    </xf>
    <xf numFmtId="49" fontId="5" fillId="0" borderId="17" xfId="0" applyNumberFormat="1" applyFont="1" applyBorder="1" applyAlignment="1">
      <alignment horizontal="center" vertical="top" wrapText="1"/>
    </xf>
    <xf numFmtId="49" fontId="5" fillId="0" borderId="2" xfId="0" applyNumberFormat="1" applyFont="1" applyBorder="1" applyAlignment="1">
      <alignment horizontal="center" vertical="top" wrapText="1"/>
    </xf>
    <xf numFmtId="49" fontId="5" fillId="0" borderId="7" xfId="0" applyNumberFormat="1" applyFont="1" applyBorder="1" applyAlignment="1">
      <alignment horizontal="center" vertical="top" wrapText="1"/>
    </xf>
    <xf numFmtId="49" fontId="5" fillId="0" borderId="17" xfId="0" applyNumberFormat="1" applyFont="1" applyBorder="1" applyAlignment="1">
      <alignment horizontal="center" vertical="top" textRotation="90" wrapText="1"/>
    </xf>
    <xf numFmtId="49" fontId="5" fillId="0" borderId="2" xfId="0" applyNumberFormat="1" applyFont="1" applyBorder="1" applyAlignment="1">
      <alignment horizontal="center" vertical="top" textRotation="90" wrapText="1"/>
    </xf>
    <xf numFmtId="49" fontId="5" fillId="0" borderId="7" xfId="0" applyNumberFormat="1" applyFont="1" applyBorder="1" applyAlignment="1">
      <alignment horizontal="center" vertical="top" textRotation="90" wrapText="1"/>
    </xf>
    <xf numFmtId="49" fontId="5" fillId="0" borderId="22" xfId="0" applyNumberFormat="1" applyFont="1" applyBorder="1" applyAlignment="1">
      <alignment horizontal="left" vertical="top" wrapText="1"/>
    </xf>
    <xf numFmtId="49" fontId="5" fillId="0" borderId="24" xfId="0" applyNumberFormat="1" applyFont="1" applyBorder="1" applyAlignment="1">
      <alignment horizontal="left" vertical="top" wrapText="1"/>
    </xf>
    <xf numFmtId="49" fontId="5" fillId="0" borderId="20" xfId="0" applyNumberFormat="1" applyFont="1" applyBorder="1" applyAlignment="1">
      <alignment horizontal="left" vertical="top" wrapText="1"/>
    </xf>
    <xf numFmtId="49" fontId="5" fillId="0" borderId="42" xfId="0" applyNumberFormat="1" applyFont="1" applyBorder="1" applyAlignment="1">
      <alignment horizontal="left" vertical="top" wrapText="1"/>
    </xf>
    <xf numFmtId="49" fontId="5" fillId="0" borderId="2" xfId="0" applyNumberFormat="1" applyFont="1" applyBorder="1" applyAlignment="1">
      <alignment horizontal="left" vertical="top" wrapText="1"/>
    </xf>
    <xf numFmtId="49" fontId="5" fillId="0" borderId="7" xfId="0" applyNumberFormat="1" applyFont="1" applyBorder="1" applyAlignment="1">
      <alignment horizontal="left" vertical="top" wrapText="1"/>
    </xf>
    <xf numFmtId="49" fontId="7" fillId="0" borderId="16" xfId="0" applyNumberFormat="1" applyFont="1" applyBorder="1" applyAlignment="1">
      <alignment horizontal="center" vertical="top" wrapText="1"/>
    </xf>
    <xf numFmtId="49" fontId="7" fillId="0" borderId="28" xfId="0" applyNumberFormat="1" applyFont="1" applyBorder="1" applyAlignment="1">
      <alignment horizontal="center" vertical="top" wrapText="1"/>
    </xf>
    <xf numFmtId="49" fontId="7" fillId="0" borderId="31" xfId="0" applyNumberFormat="1" applyFont="1" applyBorder="1" applyAlignment="1">
      <alignment horizontal="center" vertical="top" wrapText="1"/>
    </xf>
    <xf numFmtId="49" fontId="7" fillId="3" borderId="53" xfId="0" applyNumberFormat="1" applyFont="1" applyFill="1" applyBorder="1" applyAlignment="1">
      <alignment horizontal="left" vertical="top" wrapText="1"/>
    </xf>
    <xf numFmtId="49" fontId="5" fillId="0" borderId="10" xfId="0" applyNumberFormat="1" applyFont="1" applyBorder="1" applyAlignment="1">
      <alignment horizontal="center" vertical="top" wrapText="1"/>
    </xf>
    <xf numFmtId="49" fontId="5" fillId="0" borderId="1" xfId="0" applyNumberFormat="1" applyFont="1" applyBorder="1" applyAlignment="1">
      <alignment horizontal="center" vertical="top" wrapText="1"/>
    </xf>
    <xf numFmtId="49" fontId="5" fillId="0" borderId="1" xfId="0" applyNumberFormat="1" applyFont="1" applyBorder="1" applyAlignment="1">
      <alignment horizontal="center" vertical="top" textRotation="90" wrapText="1"/>
    </xf>
    <xf numFmtId="0" fontId="5" fillId="4" borderId="15" xfId="0" applyFont="1" applyFill="1" applyBorder="1" applyAlignment="1">
      <alignment horizontal="left" vertical="top" wrapText="1"/>
    </xf>
    <xf numFmtId="0" fontId="5" fillId="4" borderId="1" xfId="0" applyFont="1" applyFill="1" applyBorder="1" applyAlignment="1">
      <alignment horizontal="left" vertical="top" wrapText="1"/>
    </xf>
    <xf numFmtId="0" fontId="5" fillId="0" borderId="15" xfId="0" applyFont="1" applyBorder="1" applyAlignment="1">
      <alignment horizontal="left" vertical="top" wrapText="1"/>
    </xf>
    <xf numFmtId="49" fontId="7" fillId="4" borderId="34" xfId="0" applyNumberFormat="1" applyFont="1" applyFill="1" applyBorder="1" applyAlignment="1">
      <alignment horizontal="center" vertical="top" wrapText="1"/>
    </xf>
    <xf numFmtId="49" fontId="7" fillId="4" borderId="60" xfId="0" applyNumberFormat="1" applyFont="1" applyFill="1" applyBorder="1" applyAlignment="1">
      <alignment horizontal="center" vertical="top" wrapText="1"/>
    </xf>
    <xf numFmtId="0" fontId="5" fillId="0" borderId="1" xfId="0" applyFont="1" applyBorder="1" applyAlignment="1">
      <alignment horizontal="left" vertical="top" wrapText="1"/>
    </xf>
    <xf numFmtId="49" fontId="7" fillId="4" borderId="3" xfId="0" applyNumberFormat="1" applyFont="1" applyFill="1" applyBorder="1" applyAlignment="1">
      <alignment horizontal="center" vertical="top" wrapText="1"/>
    </xf>
    <xf numFmtId="49" fontId="7" fillId="0" borderId="51" xfId="0" applyNumberFormat="1" applyFont="1" applyBorder="1" applyAlignment="1">
      <alignment horizontal="center" vertical="top" wrapText="1"/>
    </xf>
    <xf numFmtId="49" fontId="7" fillId="0" borderId="53" xfId="0" applyNumberFormat="1" applyFont="1" applyBorder="1" applyAlignment="1">
      <alignment horizontal="center" vertical="top" wrapText="1"/>
    </xf>
    <xf numFmtId="49" fontId="7" fillId="0" borderId="54" xfId="0" applyNumberFormat="1" applyFont="1" applyBorder="1" applyAlignment="1">
      <alignment horizontal="center" vertical="top" wrapText="1"/>
    </xf>
    <xf numFmtId="0" fontId="7" fillId="3" borderId="28" xfId="0" applyFont="1" applyFill="1" applyBorder="1" applyAlignment="1">
      <alignment horizontal="left" vertical="top" wrapText="1"/>
    </xf>
    <xf numFmtId="0" fontId="7" fillId="3" borderId="16" xfId="0" applyFont="1" applyFill="1" applyBorder="1" applyAlignment="1">
      <alignment horizontal="left" vertical="top" wrapText="1"/>
    </xf>
    <xf numFmtId="0" fontId="5" fillId="0" borderId="24" xfId="0" applyFont="1" applyBorder="1" applyAlignment="1">
      <alignment horizontal="left" vertical="top" wrapText="1"/>
    </xf>
    <xf numFmtId="0" fontId="5" fillId="0" borderId="20" xfId="0" applyFont="1" applyBorder="1" applyAlignment="1">
      <alignment horizontal="left" vertical="top" wrapText="1"/>
    </xf>
    <xf numFmtId="49" fontId="7" fillId="0" borderId="34" xfId="0" applyNumberFormat="1" applyFont="1" applyBorder="1" applyAlignment="1">
      <alignment horizontal="center" vertical="top" wrapText="1"/>
    </xf>
    <xf numFmtId="49" fontId="7" fillId="0" borderId="60" xfId="0" applyNumberFormat="1" applyFont="1" applyBorder="1" applyAlignment="1">
      <alignment horizontal="center" vertical="top" wrapText="1"/>
    </xf>
    <xf numFmtId="0" fontId="5" fillId="4" borderId="20" xfId="0" applyFont="1" applyFill="1" applyBorder="1" applyAlignment="1">
      <alignment horizontal="left" vertical="top" wrapText="1"/>
    </xf>
    <xf numFmtId="49" fontId="5" fillId="4" borderId="1" xfId="0" applyNumberFormat="1" applyFont="1" applyFill="1" applyBorder="1" applyAlignment="1">
      <alignment horizontal="left" vertical="top" wrapText="1"/>
    </xf>
    <xf numFmtId="49" fontId="5" fillId="4" borderId="17" xfId="0" applyNumberFormat="1" applyFont="1" applyFill="1" applyBorder="1" applyAlignment="1">
      <alignment horizontal="left" vertical="top" wrapText="1"/>
    </xf>
    <xf numFmtId="49" fontId="7" fillId="0" borderId="59" xfId="0" applyNumberFormat="1" applyFont="1" applyBorder="1" applyAlignment="1">
      <alignment horizontal="center" vertical="top" wrapText="1"/>
    </xf>
    <xf numFmtId="49" fontId="5" fillId="0" borderId="1" xfId="0" applyNumberFormat="1" applyFont="1" applyBorder="1" applyAlignment="1">
      <alignment horizontal="left" vertical="top" wrapText="1"/>
    </xf>
    <xf numFmtId="49" fontId="5" fillId="0" borderId="17" xfId="0" applyNumberFormat="1" applyFont="1" applyBorder="1" applyAlignment="1">
      <alignment horizontal="left" vertical="top" wrapText="1"/>
    </xf>
    <xf numFmtId="49" fontId="5" fillId="0" borderId="22" xfId="0" applyNumberFormat="1" applyFont="1" applyBorder="1" applyAlignment="1">
      <alignment horizontal="center" vertical="top" wrapText="1"/>
    </xf>
    <xf numFmtId="49" fontId="5" fillId="0" borderId="24" xfId="0" applyNumberFormat="1" applyFont="1" applyBorder="1" applyAlignment="1">
      <alignment horizontal="center" vertical="top" wrapText="1"/>
    </xf>
    <xf numFmtId="49" fontId="5" fillId="0" borderId="20" xfId="0" applyNumberFormat="1" applyFont="1" applyBorder="1" applyAlignment="1">
      <alignment horizontal="center" vertical="top" wrapText="1"/>
    </xf>
    <xf numFmtId="49" fontId="5" fillId="0" borderId="22" xfId="0" applyNumberFormat="1" applyFont="1" applyBorder="1" applyAlignment="1">
      <alignment horizontal="center" vertical="top" textRotation="90" wrapText="1"/>
    </xf>
    <xf numFmtId="49" fontId="5" fillId="0" borderId="24" xfId="0" applyNumberFormat="1" applyFont="1" applyBorder="1" applyAlignment="1">
      <alignment horizontal="center" vertical="top" textRotation="90" wrapText="1"/>
    </xf>
    <xf numFmtId="49" fontId="5" fillId="0" borderId="20" xfId="0" applyNumberFormat="1" applyFont="1" applyBorder="1" applyAlignment="1">
      <alignment horizontal="center" vertical="top" textRotation="90" wrapText="1"/>
    </xf>
    <xf numFmtId="49" fontId="5" fillId="0" borderId="0" xfId="0" applyNumberFormat="1" applyFont="1" applyAlignment="1">
      <alignment horizontal="left" vertical="top" wrapText="1"/>
    </xf>
    <xf numFmtId="49" fontId="5" fillId="0" borderId="8" xfId="0" applyNumberFormat="1" applyFont="1" applyBorder="1" applyAlignment="1">
      <alignment horizontal="left" vertical="top" wrapText="1"/>
    </xf>
    <xf numFmtId="49" fontId="5" fillId="4" borderId="22" xfId="0" applyNumberFormat="1" applyFont="1" applyFill="1" applyBorder="1" applyAlignment="1">
      <alignment horizontal="left" vertical="top" wrapText="1"/>
    </xf>
    <xf numFmtId="49" fontId="5" fillId="4" borderId="24" xfId="0" applyNumberFormat="1" applyFont="1" applyFill="1" applyBorder="1" applyAlignment="1">
      <alignment horizontal="left" vertical="top" wrapText="1"/>
    </xf>
    <xf numFmtId="49" fontId="5" fillId="4" borderId="20" xfId="0" applyNumberFormat="1" applyFont="1" applyFill="1" applyBorder="1" applyAlignment="1">
      <alignment horizontal="left" vertical="top" wrapText="1"/>
    </xf>
    <xf numFmtId="0" fontId="5" fillId="0" borderId="74" xfId="0" applyFont="1" applyBorder="1" applyAlignment="1">
      <alignment horizontal="left" vertical="top" wrapText="1"/>
    </xf>
    <xf numFmtId="0" fontId="5" fillId="0" borderId="0" xfId="0" applyFont="1" applyAlignment="1">
      <alignment horizontal="left" vertical="top" wrapText="1"/>
    </xf>
    <xf numFmtId="0" fontId="5" fillId="0" borderId="72" xfId="0" applyFont="1" applyBorder="1" applyAlignment="1">
      <alignment horizontal="left" vertical="top" wrapText="1"/>
    </xf>
    <xf numFmtId="49" fontId="5" fillId="10" borderId="24" xfId="0" applyNumberFormat="1" applyFont="1" applyFill="1" applyBorder="1" applyAlignment="1">
      <alignment horizontal="left" vertical="top" wrapText="1"/>
    </xf>
    <xf numFmtId="49" fontId="5" fillId="10" borderId="20" xfId="0" applyNumberFormat="1" applyFont="1" applyFill="1" applyBorder="1" applyAlignment="1">
      <alignment horizontal="left" vertical="top" wrapText="1"/>
    </xf>
    <xf numFmtId="49" fontId="5" fillId="4" borderId="1" xfId="0" applyNumberFormat="1" applyFont="1" applyFill="1" applyBorder="1" applyAlignment="1">
      <alignment horizontal="center" vertical="top" wrapText="1"/>
    </xf>
    <xf numFmtId="49" fontId="5" fillId="2" borderId="1" xfId="0" applyNumberFormat="1" applyFont="1" applyFill="1" applyBorder="1" applyAlignment="1">
      <alignment horizontal="center" vertical="top" textRotation="90" wrapText="1"/>
    </xf>
    <xf numFmtId="49" fontId="5" fillId="4" borderId="15" xfId="0" applyNumberFormat="1" applyFont="1" applyFill="1" applyBorder="1" applyAlignment="1">
      <alignment horizontal="left" vertical="top" wrapText="1"/>
    </xf>
    <xf numFmtId="49" fontId="5" fillId="0" borderId="15" xfId="0" applyNumberFormat="1" applyFont="1" applyBorder="1" applyAlignment="1">
      <alignment horizontal="left" vertical="top" wrapText="1"/>
    </xf>
    <xf numFmtId="166" fontId="7" fillId="4" borderId="52" xfId="0" applyNumberFormat="1" applyFont="1" applyFill="1" applyBorder="1" applyAlignment="1">
      <alignment horizontal="center" vertical="top" wrapText="1"/>
    </xf>
    <xf numFmtId="166" fontId="7" fillId="4" borderId="48" xfId="0" applyNumberFormat="1" applyFont="1" applyFill="1" applyBorder="1" applyAlignment="1">
      <alignment horizontal="center" vertical="top" wrapText="1"/>
    </xf>
    <xf numFmtId="49" fontId="7" fillId="4" borderId="52" xfId="0" applyNumberFormat="1" applyFont="1" applyFill="1" applyBorder="1" applyAlignment="1">
      <alignment horizontal="center" vertical="top" wrapText="1"/>
    </xf>
    <xf numFmtId="49" fontId="7" fillId="4" borderId="48" xfId="0" applyNumberFormat="1" applyFont="1" applyFill="1" applyBorder="1" applyAlignment="1">
      <alignment horizontal="center" vertical="top" wrapText="1"/>
    </xf>
    <xf numFmtId="0" fontId="7" fillId="5" borderId="76" xfId="0" applyFont="1" applyFill="1" applyBorder="1" applyAlignment="1">
      <alignment horizontal="left" vertical="top" wrapText="1"/>
    </xf>
    <xf numFmtId="0" fontId="7" fillId="5" borderId="0" xfId="0" applyFont="1" applyFill="1" applyAlignment="1">
      <alignment horizontal="left" vertical="top" wrapText="1"/>
    </xf>
    <xf numFmtId="0" fontId="7" fillId="3" borderId="15" xfId="0" applyFont="1" applyFill="1" applyBorder="1" applyAlignment="1">
      <alignment horizontal="left" vertical="top" wrapText="1"/>
    </xf>
    <xf numFmtId="0" fontId="7" fillId="3" borderId="23" xfId="0" applyFont="1" applyFill="1" applyBorder="1" applyAlignment="1">
      <alignment horizontal="left" vertical="top" wrapText="1"/>
    </xf>
    <xf numFmtId="165" fontId="5" fillId="2" borderId="29" xfId="0" applyNumberFormat="1" applyFont="1" applyFill="1" applyBorder="1" applyAlignment="1">
      <alignment horizontal="center" vertical="top"/>
    </xf>
    <xf numFmtId="165" fontId="5" fillId="2" borderId="23" xfId="0" applyNumberFormat="1" applyFont="1" applyFill="1" applyBorder="1" applyAlignment="1">
      <alignment horizontal="center" vertical="top"/>
    </xf>
    <xf numFmtId="165" fontId="5" fillId="2" borderId="61" xfId="0" applyNumberFormat="1" applyFont="1" applyFill="1" applyBorder="1" applyAlignment="1">
      <alignment horizontal="center" vertical="top"/>
    </xf>
    <xf numFmtId="0" fontId="7" fillId="0" borderId="0" xfId="0" applyFont="1" applyAlignment="1">
      <alignment horizontal="center"/>
    </xf>
    <xf numFmtId="0" fontId="7" fillId="4" borderId="46" xfId="0" applyFont="1" applyFill="1" applyBorder="1" applyAlignment="1">
      <alignment textRotation="90" wrapText="1"/>
    </xf>
    <xf numFmtId="0" fontId="7" fillId="4" borderId="50" xfId="0" applyFont="1" applyFill="1" applyBorder="1" applyAlignment="1">
      <alignment textRotation="90" wrapText="1"/>
    </xf>
    <xf numFmtId="0" fontId="7" fillId="4" borderId="49" xfId="0" applyFont="1" applyFill="1" applyBorder="1" applyAlignment="1">
      <alignment textRotation="90" wrapText="1"/>
    </xf>
    <xf numFmtId="0" fontId="7" fillId="4" borderId="21" xfId="0" applyFont="1" applyFill="1" applyBorder="1" applyAlignment="1">
      <alignment textRotation="90" wrapText="1"/>
    </xf>
    <xf numFmtId="0" fontId="7" fillId="4" borderId="13" xfId="0" applyFont="1" applyFill="1" applyBorder="1" applyAlignment="1">
      <alignment textRotation="90" wrapText="1"/>
    </xf>
    <xf numFmtId="0" fontId="7" fillId="4" borderId="14" xfId="0" applyFont="1" applyFill="1" applyBorder="1" applyAlignment="1">
      <alignment textRotation="90" wrapText="1"/>
    </xf>
    <xf numFmtId="0" fontId="7" fillId="4" borderId="64" xfId="0" applyFont="1" applyFill="1" applyBorder="1" applyAlignment="1">
      <alignment textRotation="90" wrapText="1"/>
    </xf>
    <xf numFmtId="0" fontId="7" fillId="4" borderId="12" xfId="0" applyFont="1" applyFill="1" applyBorder="1" applyAlignment="1">
      <alignment textRotation="90" wrapText="1"/>
    </xf>
    <xf numFmtId="0" fontId="7" fillId="4" borderId="1" xfId="0" applyFont="1" applyFill="1" applyBorder="1" applyAlignment="1">
      <alignment textRotation="90" wrapText="1"/>
    </xf>
    <xf numFmtId="0" fontId="7" fillId="4" borderId="17" xfId="0" applyFont="1" applyFill="1" applyBorder="1" applyAlignment="1">
      <alignment textRotation="90" wrapText="1"/>
    </xf>
    <xf numFmtId="0" fontId="7" fillId="4" borderId="19" xfId="0" applyFont="1" applyFill="1" applyBorder="1" applyAlignment="1">
      <alignment textRotation="90" wrapText="1"/>
    </xf>
    <xf numFmtId="0" fontId="7" fillId="4" borderId="12" xfId="0" applyFont="1" applyFill="1" applyBorder="1" applyAlignment="1">
      <alignment horizontal="left" textRotation="90" wrapText="1"/>
    </xf>
    <xf numFmtId="0" fontId="7" fillId="4" borderId="1" xfId="0" applyFont="1" applyFill="1" applyBorder="1" applyAlignment="1">
      <alignment horizontal="left" textRotation="90" wrapText="1"/>
    </xf>
    <xf numFmtId="0" fontId="7" fillId="4" borderId="17" xfId="0" applyFont="1" applyFill="1" applyBorder="1" applyAlignment="1">
      <alignment horizontal="left" textRotation="90" wrapText="1"/>
    </xf>
    <xf numFmtId="0" fontId="7" fillId="4" borderId="19" xfId="0" applyFont="1" applyFill="1" applyBorder="1" applyAlignment="1">
      <alignment horizontal="left" textRotation="90" wrapText="1"/>
    </xf>
    <xf numFmtId="0" fontId="7" fillId="4" borderId="4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38" xfId="0" applyFont="1" applyFill="1" applyBorder="1" applyAlignment="1">
      <alignment horizontal="center" vertical="center" wrapText="1"/>
    </xf>
    <xf numFmtId="0" fontId="7" fillId="0" borderId="4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8" xfId="0" applyFont="1" applyBorder="1" applyAlignment="1">
      <alignment horizontal="center" vertical="center" wrapText="1"/>
    </xf>
    <xf numFmtId="14" fontId="9" fillId="0" borderId="12" xfId="0" applyNumberFormat="1" applyFont="1" applyBorder="1" applyAlignment="1">
      <alignment horizontal="center" vertical="top" wrapText="1"/>
    </xf>
    <xf numFmtId="14" fontId="9" fillId="0" borderId="1" xfId="0" applyNumberFormat="1" applyFont="1" applyBorder="1" applyAlignment="1">
      <alignment horizontal="center" vertical="top" wrapText="1"/>
    </xf>
    <xf numFmtId="0" fontId="7" fillId="4" borderId="12" xfId="0" applyFont="1" applyFill="1" applyBorder="1" applyAlignment="1">
      <alignment horizontal="center" textRotation="90" wrapText="1"/>
    </xf>
    <xf numFmtId="0" fontId="7" fillId="4" borderId="1" xfId="0" applyFont="1" applyFill="1" applyBorder="1" applyAlignment="1">
      <alignment horizontal="center" textRotation="90" wrapText="1"/>
    </xf>
    <xf numFmtId="0" fontId="7" fillId="4" borderId="17" xfId="0" applyFont="1" applyFill="1" applyBorder="1" applyAlignment="1">
      <alignment horizontal="center" textRotation="90" wrapText="1"/>
    </xf>
    <xf numFmtId="0" fontId="7" fillId="4" borderId="19" xfId="0" applyFont="1" applyFill="1" applyBorder="1" applyAlignment="1">
      <alignment horizontal="center" textRotation="90" wrapText="1"/>
    </xf>
    <xf numFmtId="0" fontId="7" fillId="4" borderId="62" xfId="0" applyFont="1" applyFill="1" applyBorder="1" applyAlignment="1">
      <alignment horizontal="center" textRotation="90" wrapText="1"/>
    </xf>
    <xf numFmtId="0" fontId="7" fillId="4" borderId="26" xfId="0" applyFont="1" applyFill="1" applyBorder="1" applyAlignment="1">
      <alignment horizontal="center" textRotation="90" wrapText="1"/>
    </xf>
    <xf numFmtId="0" fontId="7" fillId="4" borderId="65" xfId="0" applyFont="1" applyFill="1" applyBorder="1" applyAlignment="1">
      <alignment horizontal="center" textRotation="90" wrapText="1"/>
    </xf>
    <xf numFmtId="168" fontId="7" fillId="4" borderId="35" xfId="0" applyNumberFormat="1" applyFont="1" applyFill="1" applyBorder="1" applyAlignment="1">
      <alignment horizontal="center" wrapText="1"/>
    </xf>
    <xf numFmtId="168" fontId="7" fillId="4" borderId="12" xfId="0" applyNumberFormat="1" applyFont="1" applyFill="1" applyBorder="1" applyAlignment="1">
      <alignment horizontal="center" wrapText="1"/>
    </xf>
    <xf numFmtId="168" fontId="7" fillId="4" borderId="36" xfId="0" applyNumberFormat="1" applyFont="1" applyFill="1" applyBorder="1" applyAlignment="1">
      <alignment horizontal="center" wrapText="1"/>
    </xf>
    <xf numFmtId="1" fontId="7" fillId="4" borderId="35" xfId="0" applyNumberFormat="1" applyFont="1" applyFill="1" applyBorder="1" applyAlignment="1">
      <alignment horizontal="center" vertical="top" wrapText="1"/>
    </xf>
    <xf numFmtId="1" fontId="7" fillId="4" borderId="18" xfId="0" applyNumberFormat="1" applyFont="1" applyFill="1" applyBorder="1" applyAlignment="1">
      <alignment horizontal="center" vertical="top" wrapText="1"/>
    </xf>
    <xf numFmtId="1" fontId="7" fillId="4" borderId="57" xfId="0" applyNumberFormat="1" applyFont="1" applyFill="1" applyBorder="1" applyAlignment="1">
      <alignment horizontal="center" vertical="top" wrapText="1"/>
    </xf>
    <xf numFmtId="1" fontId="7" fillId="4" borderId="68" xfId="0" applyNumberFormat="1" applyFont="1" applyFill="1" applyBorder="1" applyAlignment="1">
      <alignment horizontal="center" vertical="top" wrapText="1"/>
    </xf>
    <xf numFmtId="165" fontId="7" fillId="4" borderId="10" xfId="0" applyNumberFormat="1" applyFont="1" applyFill="1" applyBorder="1" applyAlignment="1">
      <alignment horizontal="center" textRotation="90" wrapText="1"/>
    </xf>
    <xf numFmtId="165" fontId="7" fillId="4" borderId="33" xfId="0" applyNumberFormat="1" applyFont="1" applyFill="1" applyBorder="1" applyAlignment="1">
      <alignment horizontal="center" textRotation="90" wrapText="1"/>
    </xf>
    <xf numFmtId="165" fontId="7" fillId="4" borderId="57" xfId="0" applyNumberFormat="1" applyFont="1" applyFill="1" applyBorder="1" applyAlignment="1">
      <alignment horizontal="center" textRotation="90" wrapText="1"/>
    </xf>
    <xf numFmtId="168" fontId="7" fillId="4" borderId="15" xfId="0" applyNumberFormat="1" applyFont="1" applyFill="1" applyBorder="1" applyAlignment="1">
      <alignment horizontal="center" wrapText="1"/>
    </xf>
    <xf numFmtId="168" fontId="7" fillId="4" borderId="23" xfId="0" applyNumberFormat="1" applyFont="1" applyFill="1" applyBorder="1" applyAlignment="1">
      <alignment horizontal="center" wrapText="1"/>
    </xf>
    <xf numFmtId="14" fontId="9" fillId="0" borderId="1" xfId="0" applyNumberFormat="1" applyFont="1" applyBorder="1" applyAlignment="1">
      <alignment horizontal="center" vertical="center" wrapText="1"/>
    </xf>
    <xf numFmtId="14" fontId="9" fillId="0" borderId="19" xfId="0" applyNumberFormat="1" applyFont="1" applyBorder="1" applyAlignment="1">
      <alignment horizontal="center" vertical="center" wrapText="1"/>
    </xf>
    <xf numFmtId="168" fontId="7" fillId="4" borderId="13" xfId="0" applyNumberFormat="1" applyFont="1" applyFill="1" applyBorder="1" applyAlignment="1">
      <alignment horizontal="center" wrapText="1"/>
    </xf>
    <xf numFmtId="168" fontId="7" fillId="4" borderId="22" xfId="0" applyNumberFormat="1" applyFont="1" applyFill="1" applyBorder="1" applyAlignment="1">
      <alignment horizontal="center" textRotation="90" wrapText="1"/>
    </xf>
    <xf numFmtId="168" fontId="7" fillId="4" borderId="39" xfId="0" applyNumberFormat="1" applyFont="1" applyFill="1" applyBorder="1" applyAlignment="1">
      <alignment horizontal="center" textRotation="90" wrapText="1"/>
    </xf>
    <xf numFmtId="165" fontId="7" fillId="3" borderId="28" xfId="0" applyNumberFormat="1" applyFont="1" applyFill="1" applyBorder="1" applyAlignment="1">
      <alignment horizontal="center" vertical="top"/>
    </xf>
    <xf numFmtId="165" fontId="7" fillId="3" borderId="16" xfId="0" applyNumberFormat="1" applyFont="1" applyFill="1" applyBorder="1" applyAlignment="1">
      <alignment horizontal="center" vertical="top"/>
    </xf>
    <xf numFmtId="165" fontId="7" fillId="3" borderId="31" xfId="0" applyNumberFormat="1" applyFont="1" applyFill="1" applyBorder="1" applyAlignment="1">
      <alignment horizontal="center" vertical="top"/>
    </xf>
    <xf numFmtId="49" fontId="5" fillId="4" borderId="10" xfId="0" applyNumberFormat="1" applyFont="1" applyFill="1" applyBorder="1" applyAlignment="1">
      <alignment horizontal="left" vertical="top" wrapText="1"/>
    </xf>
    <xf numFmtId="49" fontId="5" fillId="4" borderId="1" xfId="0" applyNumberFormat="1" applyFont="1" applyFill="1" applyBorder="1" applyAlignment="1">
      <alignment horizontal="left" vertical="top" textRotation="90" wrapText="1"/>
    </xf>
    <xf numFmtId="0" fontId="5" fillId="4" borderId="20" xfId="0" applyFont="1" applyFill="1" applyBorder="1" applyAlignment="1">
      <alignment vertical="top" wrapText="1"/>
    </xf>
    <xf numFmtId="0" fontId="5" fillId="4" borderId="15" xfId="0" applyFont="1" applyFill="1" applyBorder="1" applyAlignment="1">
      <alignment vertical="top" wrapText="1"/>
    </xf>
    <xf numFmtId="0" fontId="5" fillId="4" borderId="1" xfId="0" applyFont="1" applyFill="1" applyBorder="1" applyAlignment="1">
      <alignment vertical="top" wrapText="1"/>
    </xf>
    <xf numFmtId="49" fontId="5" fillId="4" borderId="34" xfId="0" applyNumberFormat="1" applyFont="1" applyFill="1" applyBorder="1" applyAlignment="1">
      <alignment horizontal="center" vertical="top" wrapText="1"/>
    </xf>
    <xf numFmtId="49" fontId="5" fillId="4" borderId="60" xfId="0" applyNumberFormat="1" applyFont="1" applyFill="1" applyBorder="1" applyAlignment="1">
      <alignment horizontal="center" vertical="top" wrapText="1"/>
    </xf>
    <xf numFmtId="165" fontId="7" fillId="2" borderId="28" xfId="0" applyNumberFormat="1" applyFont="1" applyFill="1" applyBorder="1" applyAlignment="1">
      <alignment horizontal="center" vertical="top"/>
    </xf>
    <xf numFmtId="165" fontId="7" fillId="2" borderId="16" xfId="0" applyNumberFormat="1" applyFont="1" applyFill="1" applyBorder="1" applyAlignment="1">
      <alignment horizontal="center" vertical="top"/>
    </xf>
    <xf numFmtId="165" fontId="7" fillId="2" borderId="31" xfId="0" applyNumberFormat="1" applyFont="1" applyFill="1" applyBorder="1" applyAlignment="1">
      <alignment horizontal="center" vertical="top"/>
    </xf>
    <xf numFmtId="49" fontId="5" fillId="4" borderId="10" xfId="0" applyNumberFormat="1" applyFont="1" applyFill="1" applyBorder="1" applyAlignment="1">
      <alignment horizontal="center" vertical="top" wrapText="1"/>
    </xf>
    <xf numFmtId="49" fontId="5" fillId="4" borderId="1" xfId="0" applyNumberFormat="1" applyFont="1" applyFill="1" applyBorder="1" applyAlignment="1">
      <alignment horizontal="right" vertical="top" textRotation="90" wrapText="1"/>
    </xf>
    <xf numFmtId="49" fontId="5" fillId="2" borderId="17" xfId="0" applyNumberFormat="1" applyFont="1" applyFill="1" applyBorder="1" applyAlignment="1">
      <alignment horizontal="left" vertical="top" wrapText="1"/>
    </xf>
    <xf numFmtId="49" fontId="5" fillId="2" borderId="7" xfId="0" applyNumberFormat="1" applyFont="1" applyFill="1" applyBorder="1" applyAlignment="1">
      <alignment horizontal="left" vertical="top" wrapText="1"/>
    </xf>
    <xf numFmtId="49" fontId="7" fillId="4" borderId="34" xfId="0" applyNumberFormat="1" applyFont="1" applyFill="1" applyBorder="1" applyAlignment="1">
      <alignment horizontal="left" vertical="top" wrapText="1"/>
    </xf>
    <xf numFmtId="49" fontId="7" fillId="4" borderId="60" xfId="0" applyNumberFormat="1" applyFont="1" applyFill="1" applyBorder="1" applyAlignment="1">
      <alignment horizontal="left" vertical="top" wrapText="1"/>
    </xf>
    <xf numFmtId="49" fontId="5" fillId="2" borderId="17" xfId="0" applyNumberFormat="1" applyFont="1" applyFill="1" applyBorder="1" applyAlignment="1">
      <alignment horizontal="center" vertical="top" wrapText="1"/>
    </xf>
    <xf numFmtId="49" fontId="5" fillId="2" borderId="2" xfId="0" applyNumberFormat="1" applyFont="1" applyFill="1" applyBorder="1" applyAlignment="1">
      <alignment horizontal="center" vertical="top" wrapText="1"/>
    </xf>
    <xf numFmtId="49" fontId="5" fillId="2" borderId="7" xfId="0" applyNumberFormat="1" applyFont="1" applyFill="1" applyBorder="1" applyAlignment="1">
      <alignment horizontal="center" vertical="top" wrapText="1"/>
    </xf>
    <xf numFmtId="49" fontId="5" fillId="2" borderId="17" xfId="0" applyNumberFormat="1" applyFont="1" applyFill="1" applyBorder="1" applyAlignment="1">
      <alignment horizontal="center" vertical="top" textRotation="90" wrapText="1"/>
    </xf>
    <xf numFmtId="49" fontId="5" fillId="2" borderId="2" xfId="0" applyNumberFormat="1" applyFont="1" applyFill="1" applyBorder="1" applyAlignment="1">
      <alignment horizontal="center" vertical="top" textRotation="90" wrapText="1"/>
    </xf>
    <xf numFmtId="49" fontId="5" fillId="2" borderId="7" xfId="0" applyNumberFormat="1" applyFont="1" applyFill="1" applyBorder="1" applyAlignment="1">
      <alignment horizontal="center" vertical="top" textRotation="90" wrapText="1"/>
    </xf>
    <xf numFmtId="49" fontId="5" fillId="4" borderId="42" xfId="0" applyNumberFormat="1" applyFont="1" applyFill="1" applyBorder="1" applyAlignment="1">
      <alignment horizontal="left" vertical="top" wrapText="1"/>
    </xf>
    <xf numFmtId="49" fontId="5" fillId="4" borderId="2" xfId="0" applyNumberFormat="1" applyFont="1" applyFill="1" applyBorder="1" applyAlignment="1">
      <alignment horizontal="left" vertical="top" wrapText="1"/>
    </xf>
    <xf numFmtId="49" fontId="5" fillId="4" borderId="7" xfId="0" applyNumberFormat="1" applyFont="1" applyFill="1" applyBorder="1" applyAlignment="1">
      <alignment horizontal="left" vertical="top" wrapText="1"/>
    </xf>
    <xf numFmtId="49" fontId="7" fillId="2" borderId="16" xfId="0" applyNumberFormat="1" applyFont="1" applyFill="1" applyBorder="1" applyAlignment="1">
      <alignment horizontal="left" vertical="top" wrapText="1"/>
    </xf>
    <xf numFmtId="49" fontId="5" fillId="0" borderId="1" xfId="0" applyNumberFormat="1" applyFont="1" applyBorder="1" applyAlignment="1">
      <alignment horizontal="right" vertical="top" textRotation="90" wrapText="1"/>
    </xf>
    <xf numFmtId="49" fontId="7" fillId="0" borderId="34" xfId="0" applyNumberFormat="1" applyFont="1" applyBorder="1" applyAlignment="1">
      <alignment horizontal="left" vertical="top" wrapText="1"/>
    </xf>
    <xf numFmtId="49" fontId="7" fillId="0" borderId="60" xfId="0" applyNumberFormat="1" applyFont="1" applyBorder="1" applyAlignment="1">
      <alignment horizontal="left" vertical="top" wrapText="1"/>
    </xf>
    <xf numFmtId="49" fontId="5" fillId="2" borderId="1" xfId="0" applyNumberFormat="1" applyFont="1" applyFill="1" applyBorder="1" applyAlignment="1">
      <alignment horizontal="center" vertical="top" wrapText="1"/>
    </xf>
    <xf numFmtId="49" fontId="5" fillId="2" borderId="1" xfId="0" applyNumberFormat="1" applyFont="1" applyFill="1" applyBorder="1" applyAlignment="1">
      <alignment horizontal="right" vertical="top" textRotation="90" wrapText="1"/>
    </xf>
    <xf numFmtId="49" fontId="7" fillId="2" borderId="31" xfId="0" applyNumberFormat="1" applyFont="1" applyFill="1" applyBorder="1" applyAlignment="1">
      <alignment horizontal="left" vertical="top" wrapText="1"/>
    </xf>
    <xf numFmtId="49" fontId="7" fillId="2" borderId="60" xfId="0" applyNumberFormat="1" applyFont="1" applyFill="1" applyBorder="1" applyAlignment="1">
      <alignment horizontal="left" vertical="top" wrapText="1"/>
    </xf>
    <xf numFmtId="49" fontId="7" fillId="4" borderId="3" xfId="0" applyNumberFormat="1" applyFont="1" applyFill="1" applyBorder="1" applyAlignment="1">
      <alignment horizontal="left" vertical="top" wrapText="1"/>
    </xf>
    <xf numFmtId="49" fontId="7" fillId="4" borderId="59" xfId="0" applyNumberFormat="1" applyFont="1" applyFill="1" applyBorder="1" applyAlignment="1">
      <alignment horizontal="left" vertical="top" wrapText="1"/>
    </xf>
    <xf numFmtId="49" fontId="5" fillId="2" borderId="17" xfId="0" applyNumberFormat="1" applyFont="1" applyFill="1" applyBorder="1" applyAlignment="1">
      <alignment horizontal="right" vertical="top" textRotation="90" wrapText="1"/>
    </xf>
    <xf numFmtId="49" fontId="5" fillId="2" borderId="7" xfId="0" applyNumberFormat="1" applyFont="1" applyFill="1" applyBorder="1" applyAlignment="1">
      <alignment horizontal="right" vertical="top" textRotation="90" wrapText="1"/>
    </xf>
    <xf numFmtId="49" fontId="5" fillId="2" borderId="42" xfId="0" applyNumberFormat="1" applyFont="1" applyFill="1" applyBorder="1" applyAlignment="1">
      <alignment horizontal="left" vertical="top" wrapText="1"/>
    </xf>
    <xf numFmtId="49" fontId="5" fillId="2" borderId="2" xfId="0" applyNumberFormat="1" applyFont="1" applyFill="1" applyBorder="1" applyAlignment="1">
      <alignment horizontal="left" vertical="top" wrapText="1"/>
    </xf>
    <xf numFmtId="49" fontId="5" fillId="2" borderId="2" xfId="0" applyNumberFormat="1" applyFont="1" applyFill="1" applyBorder="1" applyAlignment="1">
      <alignment horizontal="right" vertical="top" textRotation="90" wrapText="1"/>
    </xf>
    <xf numFmtId="49" fontId="7" fillId="2" borderId="59" xfId="0" applyNumberFormat="1" applyFont="1" applyFill="1" applyBorder="1" applyAlignment="1">
      <alignment horizontal="left" vertical="top" wrapText="1"/>
    </xf>
    <xf numFmtId="49" fontId="7" fillId="4" borderId="16" xfId="0" applyNumberFormat="1" applyFont="1" applyFill="1" applyBorder="1" applyAlignment="1">
      <alignment horizontal="left" vertical="top" wrapText="1"/>
    </xf>
    <xf numFmtId="49" fontId="7" fillId="4" borderId="31" xfId="0" applyNumberFormat="1" applyFont="1" applyFill="1" applyBorder="1" applyAlignment="1">
      <alignment horizontal="left" vertical="top" wrapText="1"/>
    </xf>
    <xf numFmtId="49" fontId="7" fillId="0" borderId="16" xfId="0" applyNumberFormat="1" applyFont="1" applyBorder="1" applyAlignment="1">
      <alignment horizontal="left" vertical="top" wrapText="1"/>
    </xf>
    <xf numFmtId="49" fontId="7" fillId="0" borderId="31" xfId="0" applyNumberFormat="1" applyFont="1" applyBorder="1" applyAlignment="1">
      <alignment horizontal="left" vertical="top" wrapText="1"/>
    </xf>
    <xf numFmtId="49" fontId="7" fillId="0" borderId="59" xfId="0" applyNumberFormat="1" applyFont="1" applyBorder="1" applyAlignment="1">
      <alignment horizontal="left" vertical="top" wrapText="1"/>
    </xf>
    <xf numFmtId="49" fontId="7" fillId="2" borderId="34" xfId="0" applyNumberFormat="1" applyFont="1" applyFill="1" applyBorder="1" applyAlignment="1">
      <alignment horizontal="left" vertical="top" wrapText="1"/>
    </xf>
    <xf numFmtId="0" fontId="7" fillId="5" borderId="47" xfId="0" applyFont="1" applyFill="1" applyBorder="1" applyAlignment="1">
      <alignment horizontal="left" vertical="top" wrapText="1"/>
    </xf>
    <xf numFmtId="0" fontId="7" fillId="5" borderId="32" xfId="0" applyFont="1" applyFill="1" applyBorder="1" applyAlignment="1">
      <alignment horizontal="left" vertical="top" wrapText="1"/>
    </xf>
    <xf numFmtId="0" fontId="15" fillId="0" borderId="10" xfId="0" applyFont="1" applyBorder="1" applyAlignment="1">
      <alignment horizontal="left" wrapText="1"/>
    </xf>
    <xf numFmtId="0" fontId="15" fillId="0" borderId="1" xfId="0" applyFont="1" applyBorder="1" applyAlignment="1">
      <alignment horizontal="left" wrapText="1"/>
    </xf>
    <xf numFmtId="0" fontId="15" fillId="0" borderId="15" xfId="0" applyFont="1" applyBorder="1" applyAlignment="1">
      <alignment horizontal="left" wrapText="1"/>
    </xf>
    <xf numFmtId="165" fontId="15" fillId="4" borderId="29" xfId="0" applyNumberFormat="1" applyFont="1" applyFill="1" applyBorder="1" applyAlignment="1">
      <alignment horizontal="center" vertical="top"/>
    </xf>
    <xf numFmtId="165" fontId="15" fillId="2" borderId="23" xfId="0" applyNumberFormat="1" applyFont="1" applyFill="1" applyBorder="1" applyAlignment="1">
      <alignment horizontal="center" vertical="top"/>
    </xf>
    <xf numFmtId="165" fontId="15" fillId="2" borderId="61" xfId="0" applyNumberFormat="1" applyFont="1" applyFill="1" applyBorder="1" applyAlignment="1">
      <alignment horizontal="center" vertical="top"/>
    </xf>
    <xf numFmtId="0" fontId="15" fillId="0" borderId="29" xfId="0" applyFont="1" applyBorder="1" applyAlignment="1">
      <alignment horizontal="left" vertical="top" wrapText="1"/>
    </xf>
    <xf numFmtId="0" fontId="15" fillId="0" borderId="23" xfId="0" applyFont="1" applyBorder="1" applyAlignment="1">
      <alignment horizontal="left" vertical="top" wrapText="1"/>
    </xf>
    <xf numFmtId="0" fontId="15" fillId="0" borderId="61" xfId="0" applyFont="1" applyBorder="1" applyAlignment="1">
      <alignment horizontal="left" vertical="top" wrapText="1"/>
    </xf>
    <xf numFmtId="0" fontId="15" fillId="0" borderId="57" xfId="0" applyFont="1" applyBorder="1" applyAlignment="1">
      <alignment horizontal="left" wrapText="1"/>
    </xf>
    <xf numFmtId="0" fontId="15" fillId="0" borderId="19" xfId="0" applyFont="1" applyBorder="1" applyAlignment="1">
      <alignment horizontal="left" wrapText="1"/>
    </xf>
    <xf numFmtId="0" fontId="15" fillId="0" borderId="58" xfId="0" applyFont="1" applyBorder="1" applyAlignment="1">
      <alignment horizontal="left" wrapText="1"/>
    </xf>
    <xf numFmtId="165" fontId="15" fillId="2" borderId="30" xfId="0" applyNumberFormat="1" applyFont="1" applyFill="1" applyBorder="1" applyAlignment="1">
      <alignment horizontal="center" vertical="top"/>
    </xf>
    <xf numFmtId="165" fontId="15" fillId="2" borderId="55" xfId="0" applyNumberFormat="1" applyFont="1" applyFill="1" applyBorder="1" applyAlignment="1">
      <alignment horizontal="center" vertical="top"/>
    </xf>
    <xf numFmtId="165" fontId="15" fillId="2" borderId="27" xfId="0" applyNumberFormat="1" applyFont="1" applyFill="1" applyBorder="1" applyAlignment="1">
      <alignment horizontal="center" vertical="top"/>
    </xf>
    <xf numFmtId="0" fontId="7" fillId="2" borderId="0" xfId="0" applyFont="1" applyFill="1" applyAlignment="1">
      <alignment horizontal="center"/>
    </xf>
    <xf numFmtId="0" fontId="17" fillId="3" borderId="3" xfId="0" applyFont="1" applyFill="1" applyBorder="1" applyAlignment="1">
      <alignment horizontal="left" wrapText="1"/>
    </xf>
    <xf numFmtId="0" fontId="17" fillId="3" borderId="4" xfId="0" applyFont="1" applyFill="1" applyBorder="1" applyAlignment="1">
      <alignment horizontal="left" wrapText="1"/>
    </xf>
    <xf numFmtId="0" fontId="17" fillId="3" borderId="59" xfId="0" applyFont="1" applyFill="1" applyBorder="1" applyAlignment="1">
      <alignment horizontal="left" wrapText="1"/>
    </xf>
    <xf numFmtId="165" fontId="17" fillId="3" borderId="28" xfId="0" applyNumberFormat="1" applyFont="1" applyFill="1" applyBorder="1" applyAlignment="1">
      <alignment horizontal="center" vertical="top"/>
    </xf>
    <xf numFmtId="165" fontId="17" fillId="3" borderId="16" xfId="0" applyNumberFormat="1" applyFont="1" applyFill="1" applyBorder="1" applyAlignment="1">
      <alignment horizontal="center" vertical="top"/>
    </xf>
    <xf numFmtId="165" fontId="17" fillId="3" borderId="31" xfId="0" applyNumberFormat="1" applyFont="1" applyFill="1" applyBorder="1" applyAlignment="1">
      <alignment horizontal="center" vertical="top"/>
    </xf>
    <xf numFmtId="0" fontId="15" fillId="0" borderId="10" xfId="0" applyFont="1" applyBorder="1" applyAlignment="1">
      <alignment horizontal="left"/>
    </xf>
    <xf numFmtId="0" fontId="15" fillId="0" borderId="1" xfId="0" applyFont="1" applyBorder="1" applyAlignment="1">
      <alignment horizontal="left"/>
    </xf>
    <xf numFmtId="0" fontId="15" fillId="0" borderId="15" xfId="0" applyFont="1" applyBorder="1" applyAlignment="1">
      <alignment horizontal="left"/>
    </xf>
    <xf numFmtId="0" fontId="15" fillId="0" borderId="33" xfId="0" applyFont="1" applyBorder="1" applyAlignment="1">
      <alignment horizontal="left" wrapText="1"/>
    </xf>
    <xf numFmtId="0" fontId="15" fillId="0" borderId="17" xfId="0" applyFont="1" applyBorder="1" applyAlignment="1">
      <alignment horizontal="left" wrapText="1"/>
    </xf>
    <xf numFmtId="0" fontId="15" fillId="0" borderId="22" xfId="0" applyFont="1" applyBorder="1" applyAlignment="1">
      <alignment horizontal="left" wrapText="1"/>
    </xf>
    <xf numFmtId="49" fontId="17" fillId="0" borderId="60" xfId="0" applyNumberFormat="1" applyFont="1" applyBorder="1" applyAlignment="1">
      <alignment horizontal="center" wrapText="1"/>
    </xf>
    <xf numFmtId="49" fontId="17" fillId="0" borderId="16" xfId="0" applyNumberFormat="1" applyFont="1" applyBorder="1" applyAlignment="1">
      <alignment horizontal="center" wrapText="1"/>
    </xf>
    <xf numFmtId="49" fontId="17" fillId="0" borderId="31" xfId="0" applyNumberFormat="1" applyFont="1" applyBorder="1" applyAlignment="1">
      <alignment horizontal="center" wrapText="1"/>
    </xf>
    <xf numFmtId="0" fontId="15" fillId="4" borderId="28" xfId="0" applyFont="1" applyFill="1" applyBorder="1" applyAlignment="1">
      <alignment horizontal="left" vertical="top"/>
    </xf>
    <xf numFmtId="0" fontId="15" fillId="4" borderId="16" xfId="0" applyFont="1" applyFill="1" applyBorder="1" applyAlignment="1">
      <alignment horizontal="left" vertical="top"/>
    </xf>
    <xf numFmtId="0" fontId="15" fillId="4" borderId="31" xfId="0" applyFont="1" applyFill="1" applyBorder="1" applyAlignment="1">
      <alignment horizontal="left" vertical="top"/>
    </xf>
    <xf numFmtId="168" fontId="15" fillId="4" borderId="28" xfId="0" applyNumberFormat="1" applyFont="1" applyFill="1" applyBorder="1" applyAlignment="1">
      <alignment horizontal="center" vertical="top"/>
    </xf>
    <xf numFmtId="168" fontId="15" fillId="4" borderId="16" xfId="0" applyNumberFormat="1" applyFont="1" applyFill="1" applyBorder="1" applyAlignment="1">
      <alignment horizontal="center" vertical="top"/>
    </xf>
    <xf numFmtId="168" fontId="15" fillId="4" borderId="31" xfId="0" applyNumberFormat="1" applyFont="1" applyFill="1" applyBorder="1" applyAlignment="1">
      <alignment horizontal="center" vertical="top"/>
    </xf>
    <xf numFmtId="0" fontId="17" fillId="0" borderId="67" xfId="0" applyFont="1" applyBorder="1" applyAlignment="1">
      <alignment horizontal="left" wrapText="1"/>
    </xf>
    <xf numFmtId="0" fontId="17" fillId="0" borderId="2" xfId="0" applyFont="1" applyBorder="1" applyAlignment="1">
      <alignment horizontal="left" wrapText="1"/>
    </xf>
    <xf numFmtId="0" fontId="17" fillId="0" borderId="24" xfId="0" applyFont="1" applyBorder="1" applyAlignment="1">
      <alignment horizontal="left" wrapText="1"/>
    </xf>
    <xf numFmtId="165" fontId="17" fillId="2" borderId="47" xfId="0" applyNumberFormat="1" applyFont="1" applyFill="1" applyBorder="1" applyAlignment="1">
      <alignment horizontal="center" vertical="top"/>
    </xf>
    <xf numFmtId="165" fontId="17" fillId="2" borderId="32" xfId="0" applyNumberFormat="1" applyFont="1" applyFill="1" applyBorder="1" applyAlignment="1">
      <alignment horizontal="center" vertical="top"/>
    </xf>
    <xf numFmtId="165" fontId="17" fillId="2" borderId="70" xfId="0" applyNumberFormat="1" applyFont="1" applyFill="1" applyBorder="1" applyAlignment="1">
      <alignment horizontal="center" vertical="top"/>
    </xf>
    <xf numFmtId="0" fontId="17" fillId="3" borderId="60" xfId="0" applyFont="1" applyFill="1" applyBorder="1" applyAlignment="1">
      <alignment horizontal="left" wrapText="1"/>
    </xf>
    <xf numFmtId="0" fontId="15" fillId="0" borderId="6" xfId="0" applyFont="1" applyBorder="1" applyAlignment="1">
      <alignment horizontal="left" wrapText="1"/>
    </xf>
    <xf numFmtId="0" fontId="15" fillId="0" borderId="7" xfId="0" applyFont="1" applyBorder="1" applyAlignment="1">
      <alignment horizontal="left" wrapText="1"/>
    </xf>
    <xf numFmtId="0" fontId="15" fillId="0" borderId="20" xfId="0" applyFont="1" applyBorder="1" applyAlignment="1">
      <alignment horizontal="left" wrapText="1"/>
    </xf>
    <xf numFmtId="49" fontId="15" fillId="0" borderId="17" xfId="0" applyNumberFormat="1" applyFont="1" applyBorder="1" applyAlignment="1">
      <alignment horizontal="center" vertical="top" wrapText="1"/>
    </xf>
    <xf numFmtId="49" fontId="15" fillId="0" borderId="7" xfId="0" applyNumberFormat="1" applyFont="1" applyBorder="1" applyAlignment="1">
      <alignment horizontal="center" vertical="top" wrapText="1"/>
    </xf>
    <xf numFmtId="49" fontId="17" fillId="2" borderId="34" xfId="0" applyNumberFormat="1" applyFont="1" applyFill="1" applyBorder="1" applyAlignment="1">
      <alignment horizontal="center" vertical="top" wrapText="1"/>
    </xf>
    <xf numFmtId="49" fontId="17" fillId="4" borderId="59" xfId="0" applyNumberFormat="1" applyFont="1" applyFill="1" applyBorder="1" applyAlignment="1">
      <alignment horizontal="center" vertical="top" wrapText="1"/>
    </xf>
    <xf numFmtId="49" fontId="15" fillId="0" borderId="33" xfId="0" applyNumberFormat="1" applyFont="1" applyBorder="1" applyAlignment="1">
      <alignment horizontal="center" vertical="top" wrapText="1"/>
    </xf>
    <xf numFmtId="49" fontId="15" fillId="0" borderId="67" xfId="0" applyNumberFormat="1" applyFont="1" applyBorder="1" applyAlignment="1">
      <alignment horizontal="center" vertical="top" wrapText="1"/>
    </xf>
    <xf numFmtId="49" fontId="15" fillId="0" borderId="6" xfId="0" applyNumberFormat="1" applyFont="1" applyBorder="1" applyAlignment="1">
      <alignment horizontal="center" vertical="top" wrapText="1"/>
    </xf>
    <xf numFmtId="49" fontId="15" fillId="0" borderId="2" xfId="0" applyNumberFormat="1" applyFont="1" applyBorder="1" applyAlignment="1">
      <alignment horizontal="center" vertical="top" wrapText="1"/>
    </xf>
    <xf numFmtId="49" fontId="15" fillId="0" borderId="17" xfId="0" applyNumberFormat="1" applyFont="1" applyBorder="1" applyAlignment="1">
      <alignment horizontal="center" vertical="center" textRotation="90" wrapText="1"/>
    </xf>
    <xf numFmtId="49" fontId="15" fillId="0" borderId="2" xfId="0" applyNumberFormat="1" applyFont="1" applyBorder="1" applyAlignment="1">
      <alignment horizontal="center" vertical="center" textRotation="90" wrapText="1"/>
    </xf>
    <xf numFmtId="49" fontId="15" fillId="0" borderId="7" xfId="0" applyNumberFormat="1" applyFont="1" applyBorder="1" applyAlignment="1">
      <alignment horizontal="center" vertical="center" textRotation="90" wrapText="1"/>
    </xf>
    <xf numFmtId="0" fontId="15" fillId="4" borderId="1" xfId="0" applyFont="1" applyFill="1" applyBorder="1" applyAlignment="1">
      <alignment horizontal="left" vertical="top" wrapText="1"/>
    </xf>
    <xf numFmtId="49" fontId="17" fillId="4" borderId="60" xfId="0" applyNumberFormat="1" applyFont="1" applyFill="1" applyBorder="1" applyAlignment="1">
      <alignment horizontal="center" vertical="top" wrapText="1"/>
    </xf>
    <xf numFmtId="49" fontId="17" fillId="4" borderId="31" xfId="0" applyNumberFormat="1" applyFont="1" applyFill="1" applyBorder="1" applyAlignment="1">
      <alignment horizontal="center" vertical="top" wrapText="1"/>
    </xf>
    <xf numFmtId="49" fontId="15" fillId="0" borderId="22" xfId="0" applyNumberFormat="1" applyFont="1" applyBorder="1" applyAlignment="1">
      <alignment horizontal="center" vertical="top" wrapText="1"/>
    </xf>
    <xf numFmtId="49" fontId="15" fillId="0" borderId="24" xfId="0" applyNumberFormat="1" applyFont="1" applyBorder="1" applyAlignment="1">
      <alignment horizontal="center" vertical="top" wrapText="1"/>
    </xf>
    <xf numFmtId="49" fontId="15" fillId="0" borderId="20" xfId="0" applyNumberFormat="1" applyFont="1" applyBorder="1" applyAlignment="1">
      <alignment horizontal="center" vertical="top" wrapText="1"/>
    </xf>
    <xf numFmtId="49" fontId="15" fillId="0" borderId="22" xfId="0" applyNumberFormat="1" applyFont="1" applyBorder="1" applyAlignment="1">
      <alignment horizontal="center" vertical="center" textRotation="90" wrapText="1"/>
    </xf>
    <xf numFmtId="49" fontId="15" fillId="0" borderId="24" xfId="0" applyNumberFormat="1" applyFont="1" applyBorder="1" applyAlignment="1">
      <alignment horizontal="center" vertical="center" textRotation="90" wrapText="1"/>
    </xf>
    <xf numFmtId="49" fontId="15" fillId="0" borderId="20" xfId="0" applyNumberFormat="1" applyFont="1" applyBorder="1" applyAlignment="1">
      <alignment horizontal="center" vertical="center" textRotation="90" wrapText="1"/>
    </xf>
    <xf numFmtId="49" fontId="15" fillId="0" borderId="22" xfId="0" applyNumberFormat="1" applyFont="1" applyBorder="1" applyAlignment="1">
      <alignment horizontal="left" vertical="top" wrapText="1"/>
    </xf>
    <xf numFmtId="49" fontId="15" fillId="0" borderId="24" xfId="0" applyNumberFormat="1" applyFont="1" applyBorder="1" applyAlignment="1">
      <alignment horizontal="left" vertical="top" wrapText="1"/>
    </xf>
    <xf numFmtId="49" fontId="15" fillId="0" borderId="20" xfId="0" applyNumberFormat="1" applyFont="1" applyBorder="1" applyAlignment="1">
      <alignment horizontal="left" vertical="top" wrapText="1"/>
    </xf>
    <xf numFmtId="49" fontId="18" fillId="0" borderId="1" xfId="0" applyNumberFormat="1" applyFont="1" applyBorder="1" applyAlignment="1">
      <alignment horizontal="left" vertical="top" wrapText="1"/>
    </xf>
    <xf numFmtId="49" fontId="17" fillId="0" borderId="51" xfId="0" applyNumberFormat="1" applyFont="1" applyBorder="1" applyAlignment="1">
      <alignment horizontal="center" wrapText="1"/>
    </xf>
    <xf numFmtId="49" fontId="17" fillId="0" borderId="53" xfId="0" applyNumberFormat="1" applyFont="1" applyBorder="1" applyAlignment="1">
      <alignment horizontal="center" wrapText="1"/>
    </xf>
    <xf numFmtId="49" fontId="17" fillId="0" borderId="54" xfId="0" applyNumberFormat="1" applyFont="1" applyBorder="1" applyAlignment="1">
      <alignment horizontal="center" wrapText="1"/>
    </xf>
    <xf numFmtId="0" fontId="17" fillId="3" borderId="28" xfId="0" applyFont="1" applyFill="1" applyBorder="1" applyAlignment="1">
      <alignment horizontal="left" vertical="top" wrapText="1"/>
    </xf>
    <xf numFmtId="0" fontId="17" fillId="3" borderId="53" xfId="0" applyFont="1" applyFill="1" applyBorder="1" applyAlignment="1">
      <alignment horizontal="left" vertical="top" wrapText="1"/>
    </xf>
    <xf numFmtId="0" fontId="17" fillId="3" borderId="16" xfId="0" applyFont="1" applyFill="1" applyBorder="1" applyAlignment="1">
      <alignment horizontal="left" vertical="top" wrapText="1"/>
    </xf>
    <xf numFmtId="49" fontId="15" fillId="4" borderId="10" xfId="0" applyNumberFormat="1" applyFont="1" applyFill="1" applyBorder="1" applyAlignment="1">
      <alignment horizontal="center" vertical="top" wrapText="1"/>
    </xf>
    <xf numFmtId="49" fontId="15" fillId="4" borderId="1" xfId="0" applyNumberFormat="1" applyFont="1" applyFill="1" applyBorder="1" applyAlignment="1">
      <alignment horizontal="center" vertical="top" wrapText="1"/>
    </xf>
    <xf numFmtId="49" fontId="15" fillId="4" borderId="1" xfId="0" applyNumberFormat="1" applyFont="1" applyFill="1" applyBorder="1" applyAlignment="1">
      <alignment horizontal="center" vertical="center" textRotation="90" wrapText="1"/>
    </xf>
    <xf numFmtId="0" fontId="15" fillId="0" borderId="14" xfId="0" applyFont="1" applyBorder="1" applyAlignment="1">
      <alignment horizontal="left" vertical="top" wrapText="1"/>
    </xf>
    <xf numFmtId="0" fontId="15" fillId="0" borderId="25" xfId="0" applyFont="1" applyBorder="1" applyAlignment="1">
      <alignment horizontal="left" vertical="top" wrapText="1"/>
    </xf>
    <xf numFmtId="0" fontId="15" fillId="0" borderId="8" xfId="0" applyFont="1" applyBorder="1" applyAlignment="1">
      <alignment horizontal="left" vertical="top" wrapText="1"/>
    </xf>
    <xf numFmtId="0" fontId="18" fillId="0" borderId="17" xfId="0" applyFont="1" applyBorder="1" applyAlignment="1">
      <alignment horizontal="left" vertical="top" wrapText="1"/>
    </xf>
    <xf numFmtId="0" fontId="18" fillId="0" borderId="7" xfId="0" applyFont="1" applyBorder="1" applyAlignment="1">
      <alignment horizontal="left" vertical="top" wrapText="1"/>
    </xf>
    <xf numFmtId="0" fontId="15" fillId="0" borderId="17" xfId="0" applyFont="1" applyBorder="1" applyAlignment="1">
      <alignment horizontal="center" vertical="top" wrapText="1"/>
    </xf>
    <xf numFmtId="0" fontId="15" fillId="0" borderId="7" xfId="0" applyFont="1" applyBorder="1" applyAlignment="1">
      <alignment horizontal="center" vertical="top" wrapText="1"/>
    </xf>
    <xf numFmtId="49" fontId="17" fillId="2" borderId="16" xfId="0" applyNumberFormat="1" applyFont="1" applyFill="1" applyBorder="1" applyAlignment="1">
      <alignment horizontal="center" vertical="top" wrapText="1"/>
    </xf>
    <xf numFmtId="49" fontId="17" fillId="2" borderId="31" xfId="0" applyNumberFormat="1" applyFont="1" applyFill="1" applyBorder="1" applyAlignment="1">
      <alignment horizontal="center" vertical="top" wrapText="1"/>
    </xf>
    <xf numFmtId="49" fontId="15" fillId="0" borderId="10" xfId="0" applyNumberFormat="1" applyFont="1" applyBorder="1" applyAlignment="1">
      <alignment horizontal="center" vertical="top" wrapText="1"/>
    </xf>
    <xf numFmtId="49" fontId="15" fillId="0" borderId="1" xfId="0" applyNumberFormat="1" applyFont="1" applyBorder="1" applyAlignment="1">
      <alignment horizontal="center" vertical="top" wrapText="1"/>
    </xf>
    <xf numFmtId="49" fontId="15" fillId="0" borderId="1" xfId="0" applyNumberFormat="1" applyFont="1" applyBorder="1" applyAlignment="1">
      <alignment horizontal="center" vertical="center" textRotation="90" wrapText="1"/>
    </xf>
    <xf numFmtId="0" fontId="15" fillId="4" borderId="7" xfId="0" applyFont="1" applyFill="1" applyBorder="1" applyAlignment="1">
      <alignment horizontal="left" vertical="top" wrapText="1"/>
    </xf>
    <xf numFmtId="49" fontId="17" fillId="0" borderId="34" xfId="0" applyNumberFormat="1" applyFont="1" applyBorder="1" applyAlignment="1">
      <alignment horizontal="center" vertical="top" wrapText="1"/>
    </xf>
    <xf numFmtId="49" fontId="17" fillId="0" borderId="59" xfId="0" applyNumberFormat="1" applyFont="1" applyBorder="1" applyAlignment="1">
      <alignment horizontal="center" vertical="top" wrapText="1"/>
    </xf>
    <xf numFmtId="49" fontId="15" fillId="4" borderId="0" xfId="0" applyNumberFormat="1" applyFont="1" applyFill="1" applyAlignment="1">
      <alignment horizontal="left" vertical="top" wrapText="1"/>
    </xf>
    <xf numFmtId="49" fontId="15" fillId="4" borderId="72" xfId="0" applyNumberFormat="1" applyFont="1" applyFill="1" applyBorder="1" applyAlignment="1">
      <alignment horizontal="left" vertical="top" wrapText="1"/>
    </xf>
    <xf numFmtId="49" fontId="17" fillId="0" borderId="3" xfId="0" applyNumberFormat="1" applyFont="1" applyBorder="1" applyAlignment="1">
      <alignment horizontal="center" vertical="top" wrapText="1"/>
    </xf>
    <xf numFmtId="49" fontId="17" fillId="0" borderId="28" xfId="0" applyNumberFormat="1" applyFont="1" applyBorder="1" applyAlignment="1">
      <alignment horizontal="center" wrapText="1"/>
    </xf>
    <xf numFmtId="0" fontId="15" fillId="4" borderId="72" xfId="0" applyFont="1" applyFill="1" applyBorder="1" applyAlignment="1">
      <alignment horizontal="left" vertical="top" wrapText="1"/>
    </xf>
    <xf numFmtId="0" fontId="15" fillId="4" borderId="23" xfId="0" applyFont="1" applyFill="1" applyBorder="1" applyAlignment="1">
      <alignment horizontal="left" vertical="top" wrapText="1"/>
    </xf>
    <xf numFmtId="0" fontId="15" fillId="0" borderId="1" xfId="0" applyFont="1" applyBorder="1" applyAlignment="1">
      <alignment horizontal="left" vertical="top" wrapText="1"/>
    </xf>
    <xf numFmtId="49" fontId="15" fillId="4" borderId="17" xfId="0" applyNumberFormat="1" applyFont="1" applyFill="1" applyBorder="1" applyAlignment="1">
      <alignment horizontal="center" vertical="top" wrapText="1"/>
    </xf>
    <xf numFmtId="49" fontId="15" fillId="4" borderId="2" xfId="0" applyNumberFormat="1" applyFont="1" applyFill="1" applyBorder="1" applyAlignment="1">
      <alignment horizontal="center" vertical="top" wrapText="1"/>
    </xf>
    <xf numFmtId="49" fontId="15" fillId="4" borderId="7" xfId="0" applyNumberFormat="1" applyFont="1" applyFill="1" applyBorder="1" applyAlignment="1">
      <alignment horizontal="center" vertical="top" wrapText="1"/>
    </xf>
    <xf numFmtId="49" fontId="15" fillId="4" borderId="17" xfId="0" applyNumberFormat="1" applyFont="1" applyFill="1" applyBorder="1" applyAlignment="1">
      <alignment horizontal="center" vertical="center" textRotation="90" wrapText="1"/>
    </xf>
    <xf numFmtId="49" fontId="15" fillId="4" borderId="2" xfId="0" applyNumberFormat="1" applyFont="1" applyFill="1" applyBorder="1" applyAlignment="1">
      <alignment horizontal="center" vertical="center" textRotation="90" wrapText="1"/>
    </xf>
    <xf numFmtId="49" fontId="15" fillId="4" borderId="7" xfId="0" applyNumberFormat="1" applyFont="1" applyFill="1" applyBorder="1" applyAlignment="1">
      <alignment horizontal="center" vertical="center" textRotation="90" wrapText="1"/>
    </xf>
    <xf numFmtId="49" fontId="17" fillId="4" borderId="16" xfId="0" applyNumberFormat="1" applyFont="1" applyFill="1" applyBorder="1" applyAlignment="1">
      <alignment horizontal="center" vertical="top" wrapText="1"/>
    </xf>
    <xf numFmtId="0" fontId="15" fillId="0" borderId="17" xfId="0" applyFont="1" applyBorder="1" applyAlignment="1">
      <alignment horizontal="left" vertical="top" wrapText="1"/>
    </xf>
    <xf numFmtId="0" fontId="15" fillId="0" borderId="7" xfId="0" applyFont="1" applyBorder="1" applyAlignment="1">
      <alignment horizontal="left" vertical="top" wrapText="1"/>
    </xf>
    <xf numFmtId="0" fontId="15" fillId="0" borderId="24" xfId="0" applyFont="1" applyBorder="1" applyAlignment="1">
      <alignment horizontal="left" vertical="top" wrapText="1"/>
    </xf>
    <xf numFmtId="0" fontId="15" fillId="0" borderId="20" xfId="0" applyFont="1" applyBorder="1" applyAlignment="1">
      <alignment horizontal="left" vertical="top" wrapText="1"/>
    </xf>
    <xf numFmtId="49" fontId="17" fillId="0" borderId="60" xfId="0" applyNumberFormat="1" applyFont="1" applyBorder="1" applyAlignment="1">
      <alignment horizontal="center" vertical="top" wrapText="1"/>
    </xf>
    <xf numFmtId="0" fontId="5" fillId="0" borderId="17" xfId="0" applyFont="1" applyBorder="1" applyAlignment="1">
      <alignment horizontal="left" vertical="top" wrapText="1"/>
    </xf>
    <xf numFmtId="0" fontId="5" fillId="0" borderId="7" xfId="0" applyFont="1" applyBorder="1" applyAlignment="1">
      <alignment horizontal="left" vertical="top" wrapText="1"/>
    </xf>
    <xf numFmtId="49" fontId="15" fillId="0" borderId="15" xfId="0" applyNumberFormat="1" applyFont="1" applyBorder="1" applyAlignment="1">
      <alignment horizontal="center" vertical="top" wrapText="1"/>
    </xf>
    <xf numFmtId="49" fontId="15" fillId="0" borderId="15" xfId="0" applyNumberFormat="1" applyFont="1" applyBorder="1" applyAlignment="1">
      <alignment horizontal="center" vertical="center" textRotation="90" wrapText="1"/>
    </xf>
    <xf numFmtId="0" fontId="15" fillId="0" borderId="2" xfId="0" applyFont="1" applyBorder="1" applyAlignment="1">
      <alignment horizontal="left" vertical="top" wrapText="1"/>
    </xf>
    <xf numFmtId="0" fontId="5" fillId="0" borderId="2" xfId="0" applyFont="1" applyBorder="1" applyAlignment="1">
      <alignment horizontal="left" vertical="top" wrapText="1"/>
    </xf>
    <xf numFmtId="49" fontId="17" fillId="2" borderId="60" xfId="0" applyNumberFormat="1" applyFont="1" applyFill="1" applyBorder="1" applyAlignment="1">
      <alignment horizontal="center" vertical="top" wrapText="1"/>
    </xf>
    <xf numFmtId="0" fontId="15" fillId="0" borderId="22" xfId="0" applyFont="1" applyBorder="1" applyAlignment="1">
      <alignment horizontal="left" vertical="top" wrapText="1"/>
    </xf>
    <xf numFmtId="49" fontId="15" fillId="0" borderId="17" xfId="0" applyNumberFormat="1" applyFont="1" applyBorder="1" applyAlignment="1">
      <alignment horizontal="left" vertical="top" wrapText="1"/>
    </xf>
    <xf numFmtId="49" fontId="15" fillId="0" borderId="2" xfId="0" applyNumberFormat="1" applyFont="1" applyBorder="1" applyAlignment="1">
      <alignment horizontal="left" vertical="top" wrapText="1"/>
    </xf>
    <xf numFmtId="49" fontId="15" fillId="0" borderId="7" xfId="0" applyNumberFormat="1" applyFont="1" applyBorder="1" applyAlignment="1">
      <alignment horizontal="left" vertical="top" wrapText="1"/>
    </xf>
    <xf numFmtId="49" fontId="15" fillId="2" borderId="6" xfId="0" applyNumberFormat="1" applyFont="1" applyFill="1" applyBorder="1" applyAlignment="1">
      <alignment horizontal="center" vertical="top" wrapText="1"/>
    </xf>
    <xf numFmtId="49" fontId="15" fillId="2" borderId="15" xfId="0" applyNumberFormat="1" applyFont="1" applyFill="1" applyBorder="1" applyAlignment="1">
      <alignment horizontal="left" vertical="top" wrapText="1"/>
    </xf>
    <xf numFmtId="49" fontId="15" fillId="4" borderId="20" xfId="0" applyNumberFormat="1" applyFont="1" applyFill="1" applyBorder="1" applyAlignment="1">
      <alignment horizontal="left" vertical="top" wrapText="1"/>
    </xf>
    <xf numFmtId="0" fontId="15" fillId="4" borderId="22" xfId="0" applyFont="1" applyFill="1" applyBorder="1" applyAlignment="1">
      <alignment horizontal="left" vertical="top" wrapText="1"/>
    </xf>
    <xf numFmtId="49" fontId="15" fillId="0" borderId="17" xfId="0" applyNumberFormat="1" applyFont="1" applyBorder="1" applyAlignment="1">
      <alignment horizontal="center" vertical="top" textRotation="90" wrapText="1"/>
    </xf>
    <xf numFmtId="49" fontId="15" fillId="0" borderId="2" xfId="0" applyNumberFormat="1" applyFont="1" applyBorder="1" applyAlignment="1">
      <alignment horizontal="center" vertical="top" textRotation="90" wrapText="1"/>
    </xf>
    <xf numFmtId="49" fontId="15" fillId="0" borderId="7" xfId="0" applyNumberFormat="1" applyFont="1" applyBorder="1" applyAlignment="1">
      <alignment horizontal="center" vertical="top" textRotation="90" wrapText="1"/>
    </xf>
    <xf numFmtId="49" fontId="15" fillId="4" borderId="22" xfId="0" applyNumberFormat="1" applyFont="1" applyFill="1" applyBorder="1" applyAlignment="1">
      <alignment horizontal="left" vertical="top" wrapText="1"/>
    </xf>
    <xf numFmtId="49" fontId="15" fillId="10" borderId="24" xfId="0" applyNumberFormat="1" applyFont="1" applyFill="1" applyBorder="1" applyAlignment="1">
      <alignment horizontal="left" vertical="top" wrapText="1"/>
    </xf>
    <xf numFmtId="49" fontId="15" fillId="10" borderId="20" xfId="0" applyNumberFormat="1" applyFont="1" applyFill="1" applyBorder="1" applyAlignment="1">
      <alignment horizontal="left" vertical="top" wrapText="1"/>
    </xf>
    <xf numFmtId="49" fontId="17" fillId="0" borderId="28" xfId="0" applyNumberFormat="1" applyFont="1" applyBorder="1" applyAlignment="1">
      <alignment horizontal="center" vertical="top" wrapText="1"/>
    </xf>
    <xf numFmtId="49" fontId="17" fillId="0" borderId="31" xfId="0" applyNumberFormat="1" applyFont="1" applyBorder="1" applyAlignment="1">
      <alignment horizontal="center" vertical="top" wrapText="1"/>
    </xf>
    <xf numFmtId="49" fontId="17" fillId="0" borderId="16" xfId="0" applyNumberFormat="1" applyFont="1" applyBorder="1" applyAlignment="1">
      <alignment horizontal="center" vertical="top" wrapText="1"/>
    </xf>
    <xf numFmtId="0" fontId="17" fillId="5" borderId="28" xfId="0" applyFont="1" applyFill="1" applyBorder="1" applyAlignment="1">
      <alignment horizontal="left" vertical="top" wrapText="1"/>
    </xf>
    <xf numFmtId="0" fontId="17" fillId="5" borderId="16" xfId="0" applyFont="1" applyFill="1" applyBorder="1" applyAlignment="1">
      <alignment horizontal="left" vertical="top" wrapText="1"/>
    </xf>
    <xf numFmtId="49" fontId="15" fillId="0" borderId="1" xfId="0" applyNumberFormat="1" applyFont="1" applyBorder="1" applyAlignment="1">
      <alignment horizontal="left" vertical="top" wrapText="1"/>
    </xf>
    <xf numFmtId="49" fontId="17" fillId="4" borderId="34" xfId="0" applyNumberFormat="1" applyFont="1" applyFill="1" applyBorder="1" applyAlignment="1">
      <alignment horizontal="center" vertical="top" wrapText="1"/>
    </xf>
    <xf numFmtId="49" fontId="15" fillId="4" borderId="24" xfId="0" applyNumberFormat="1" applyFont="1" applyFill="1" applyBorder="1" applyAlignment="1">
      <alignment horizontal="left" vertical="top" wrapText="1"/>
    </xf>
    <xf numFmtId="49" fontId="15" fillId="4" borderId="42" xfId="0" applyNumberFormat="1" applyFont="1" applyFill="1" applyBorder="1" applyAlignment="1">
      <alignment horizontal="left" vertical="top" wrapText="1"/>
    </xf>
    <xf numFmtId="49" fontId="15" fillId="4" borderId="7" xfId="0" applyNumberFormat="1" applyFont="1" applyFill="1" applyBorder="1" applyAlignment="1">
      <alignment horizontal="left" vertical="top" wrapText="1"/>
    </xf>
    <xf numFmtId="0" fontId="17" fillId="5" borderId="47" xfId="0" applyFont="1" applyFill="1" applyBorder="1" applyAlignment="1">
      <alignment horizontal="left" vertical="top" wrapText="1"/>
    </xf>
    <xf numFmtId="0" fontId="17" fillId="5" borderId="32" xfId="0" applyFont="1" applyFill="1" applyBorder="1" applyAlignment="1">
      <alignment horizontal="left" vertical="top" wrapText="1"/>
    </xf>
    <xf numFmtId="0" fontId="15" fillId="4" borderId="2" xfId="0" applyFont="1" applyFill="1" applyBorder="1" applyAlignment="1">
      <alignment horizontal="left" vertical="top" wrapText="1"/>
    </xf>
    <xf numFmtId="49" fontId="17" fillId="4" borderId="3" xfId="0" applyNumberFormat="1" applyFont="1" applyFill="1" applyBorder="1" applyAlignment="1">
      <alignment horizontal="center" vertical="top" wrapText="1"/>
    </xf>
    <xf numFmtId="165" fontId="5" fillId="4" borderId="29" xfId="0" applyNumberFormat="1" applyFont="1" applyFill="1" applyBorder="1" applyAlignment="1">
      <alignment horizontal="center"/>
    </xf>
    <xf numFmtId="165" fontId="5" fillId="4" borderId="23" xfId="0" applyNumberFormat="1" applyFont="1" applyFill="1" applyBorder="1" applyAlignment="1">
      <alignment horizontal="center"/>
    </xf>
    <xf numFmtId="165" fontId="5" fillId="4" borderId="61" xfId="0" applyNumberFormat="1" applyFont="1" applyFill="1" applyBorder="1" applyAlignment="1">
      <alignment horizontal="center"/>
    </xf>
    <xf numFmtId="0" fontId="5" fillId="4" borderId="29" xfId="0" applyFont="1" applyFill="1" applyBorder="1" applyAlignment="1">
      <alignment horizontal="left" vertical="top" wrapText="1"/>
    </xf>
    <xf numFmtId="0" fontId="5" fillId="4" borderId="23" xfId="0" applyFont="1" applyFill="1" applyBorder="1" applyAlignment="1">
      <alignment horizontal="left" vertical="top" wrapText="1"/>
    </xf>
    <xf numFmtId="0" fontId="5" fillId="4" borderId="57" xfId="0" applyFont="1" applyFill="1" applyBorder="1" applyAlignment="1">
      <alignment horizontal="left" wrapText="1"/>
    </xf>
    <xf numFmtId="0" fontId="5" fillId="4" borderId="19" xfId="0" applyFont="1" applyFill="1" applyBorder="1" applyAlignment="1">
      <alignment horizontal="left" wrapText="1"/>
    </xf>
    <xf numFmtId="0" fontId="5" fillId="4" borderId="58" xfId="0" applyFont="1" applyFill="1" applyBorder="1" applyAlignment="1">
      <alignment horizontal="left" wrapText="1"/>
    </xf>
    <xf numFmtId="165" fontId="5" fillId="4" borderId="30" xfId="0" applyNumberFormat="1" applyFont="1" applyFill="1" applyBorder="1" applyAlignment="1">
      <alignment horizontal="center"/>
    </xf>
    <xf numFmtId="165" fontId="5" fillId="4" borderId="55" xfId="0" applyNumberFormat="1" applyFont="1" applyFill="1" applyBorder="1" applyAlignment="1">
      <alignment horizontal="center"/>
    </xf>
    <xf numFmtId="165" fontId="5" fillId="4" borderId="27" xfId="0" applyNumberFormat="1" applyFont="1" applyFill="1" applyBorder="1" applyAlignment="1">
      <alignment horizontal="center"/>
    </xf>
    <xf numFmtId="0" fontId="17" fillId="0" borderId="0" xfId="0" applyFont="1" applyAlignment="1">
      <alignment horizontal="right"/>
    </xf>
    <xf numFmtId="0" fontId="17" fillId="0" borderId="0" xfId="0" applyFont="1" applyAlignment="1">
      <alignment horizontal="left"/>
    </xf>
    <xf numFmtId="0" fontId="17" fillId="0" borderId="0" xfId="0" applyFont="1" applyAlignment="1">
      <alignment horizontal="center"/>
    </xf>
    <xf numFmtId="0" fontId="17" fillId="0" borderId="0" xfId="0" applyFont="1" applyAlignment="1">
      <alignment vertical="top"/>
    </xf>
    <xf numFmtId="0" fontId="15" fillId="0" borderId="32" xfId="0" applyFont="1" applyBorder="1" applyAlignment="1">
      <alignment horizontal="center"/>
    </xf>
    <xf numFmtId="0" fontId="15" fillId="0" borderId="32" xfId="0" applyFont="1" applyBorder="1" applyAlignment="1">
      <alignment horizontal="left"/>
    </xf>
    <xf numFmtId="0" fontId="15" fillId="0" borderId="32" xfId="0" applyFont="1" applyBorder="1" applyAlignment="1">
      <alignment vertical="top"/>
    </xf>
    <xf numFmtId="0" fontId="15" fillId="0" borderId="32" xfId="0" applyFont="1" applyBorder="1" applyAlignment="1">
      <alignment horizontal="center" vertical="top" wrapText="1"/>
    </xf>
    <xf numFmtId="0" fontId="7" fillId="7" borderId="3" xfId="0" applyFont="1" applyFill="1" applyBorder="1" applyAlignment="1">
      <alignment horizontal="left" wrapText="1"/>
    </xf>
    <xf numFmtId="0" fontId="7" fillId="7" borderId="4" xfId="0" applyFont="1" applyFill="1" applyBorder="1" applyAlignment="1">
      <alignment horizontal="left" wrapText="1"/>
    </xf>
    <xf numFmtId="0" fontId="7" fillId="7" borderId="60" xfId="0" applyFont="1" applyFill="1" applyBorder="1" applyAlignment="1">
      <alignment horizontal="left" wrapText="1"/>
    </xf>
    <xf numFmtId="165" fontId="5" fillId="7" borderId="28" xfId="0" applyNumberFormat="1" applyFont="1" applyFill="1" applyBorder="1" applyAlignment="1">
      <alignment horizontal="center"/>
    </xf>
    <xf numFmtId="165" fontId="5" fillId="7" borderId="16" xfId="0" applyNumberFormat="1" applyFont="1" applyFill="1" applyBorder="1" applyAlignment="1">
      <alignment horizontal="center"/>
    </xf>
    <xf numFmtId="165" fontId="5" fillId="7" borderId="31" xfId="0" applyNumberFormat="1" applyFont="1" applyFill="1" applyBorder="1" applyAlignment="1">
      <alignment horizontal="center"/>
    </xf>
    <xf numFmtId="0" fontId="5" fillId="4" borderId="10" xfId="0" applyFont="1" applyFill="1" applyBorder="1" applyAlignment="1">
      <alignment horizontal="left"/>
    </xf>
    <xf numFmtId="0" fontId="5" fillId="4" borderId="1" xfId="0" applyFont="1" applyFill="1" applyBorder="1" applyAlignment="1">
      <alignment horizontal="left"/>
    </xf>
    <xf numFmtId="0" fontId="5" fillId="4" borderId="15" xfId="0" applyFont="1" applyFill="1" applyBorder="1" applyAlignment="1">
      <alignment horizontal="left"/>
    </xf>
    <xf numFmtId="0" fontId="5" fillId="4" borderId="33" xfId="0" applyFont="1" applyFill="1" applyBorder="1" applyAlignment="1">
      <alignment horizontal="left" wrapText="1"/>
    </xf>
    <xf numFmtId="0" fontId="5" fillId="4" borderId="17" xfId="0" applyFont="1" applyFill="1" applyBorder="1" applyAlignment="1">
      <alignment horizontal="left" wrapText="1"/>
    </xf>
    <xf numFmtId="0" fontId="5" fillId="4" borderId="22" xfId="0" applyFont="1" applyFill="1" applyBorder="1" applyAlignment="1">
      <alignment horizontal="left" wrapText="1"/>
    </xf>
    <xf numFmtId="0" fontId="5" fillId="7" borderId="40" xfId="0" applyFont="1" applyFill="1" applyBorder="1" applyAlignment="1">
      <alignment horizontal="left" wrapText="1"/>
    </xf>
    <xf numFmtId="0" fontId="5" fillId="7" borderId="42" xfId="0" applyFont="1" applyFill="1" applyBorder="1" applyAlignment="1">
      <alignment horizontal="left" wrapText="1"/>
    </xf>
    <xf numFmtId="0" fontId="5" fillId="7" borderId="63" xfId="0" applyFont="1" applyFill="1" applyBorder="1" applyAlignment="1">
      <alignment horizontal="left" wrapText="1"/>
    </xf>
    <xf numFmtId="0" fontId="5" fillId="4" borderId="3" xfId="0" applyFont="1" applyFill="1" applyBorder="1" applyAlignment="1">
      <alignment horizontal="left" wrapText="1"/>
    </xf>
    <xf numFmtId="0" fontId="5" fillId="4" borderId="4" xfId="0" applyFont="1" applyFill="1" applyBorder="1" applyAlignment="1">
      <alignment horizontal="left" wrapText="1"/>
    </xf>
    <xf numFmtId="0" fontId="5" fillId="4" borderId="60" xfId="0" applyFont="1" applyFill="1" applyBorder="1" applyAlignment="1">
      <alignment horizontal="left" wrapText="1"/>
    </xf>
    <xf numFmtId="165" fontId="5" fillId="4" borderId="28" xfId="0" applyNumberFormat="1" applyFont="1" applyFill="1" applyBorder="1" applyAlignment="1">
      <alignment horizontal="center"/>
    </xf>
    <xf numFmtId="165" fontId="5" fillId="4" borderId="16" xfId="0" applyNumberFormat="1" applyFont="1" applyFill="1" applyBorder="1" applyAlignment="1">
      <alignment horizontal="center"/>
    </xf>
    <xf numFmtId="165" fontId="5" fillId="4" borderId="31" xfId="0" applyNumberFormat="1" applyFont="1" applyFill="1" applyBorder="1" applyAlignment="1">
      <alignment horizontal="center"/>
    </xf>
    <xf numFmtId="0" fontId="5" fillId="4" borderId="6" xfId="0" applyFont="1" applyFill="1" applyBorder="1" applyAlignment="1">
      <alignment horizontal="left" wrapText="1"/>
    </xf>
    <xf numFmtId="0" fontId="5" fillId="4" borderId="7" xfId="0" applyFont="1" applyFill="1" applyBorder="1" applyAlignment="1">
      <alignment horizontal="left" wrapText="1"/>
    </xf>
    <xf numFmtId="0" fontId="5" fillId="4" borderId="20" xfId="0" applyFont="1" applyFill="1" applyBorder="1" applyAlignment="1">
      <alignment horizontal="left" wrapText="1"/>
    </xf>
    <xf numFmtId="0" fontId="5" fillId="4" borderId="17" xfId="0" applyFont="1" applyFill="1" applyBorder="1" applyAlignment="1">
      <alignment vertical="top" wrapText="1"/>
    </xf>
    <xf numFmtId="49" fontId="5" fillId="4" borderId="3" xfId="0" applyNumberFormat="1" applyFont="1" applyFill="1" applyBorder="1" applyAlignment="1">
      <alignment horizontal="center" vertical="top" wrapText="1"/>
    </xf>
    <xf numFmtId="49" fontId="5" fillId="4" borderId="28" xfId="0" applyNumberFormat="1" applyFont="1" applyFill="1" applyBorder="1" applyAlignment="1">
      <alignment horizontal="center" vertical="top" wrapText="1"/>
    </xf>
    <xf numFmtId="49" fontId="5" fillId="4" borderId="16" xfId="0" applyNumberFormat="1" applyFont="1" applyFill="1" applyBorder="1" applyAlignment="1">
      <alignment horizontal="center" vertical="top" wrapText="1"/>
    </xf>
    <xf numFmtId="0" fontId="5" fillId="4" borderId="2" xfId="0" applyFont="1" applyFill="1" applyBorder="1" applyAlignment="1">
      <alignment vertical="top" wrapText="1"/>
    </xf>
    <xf numFmtId="0" fontId="5" fillId="4" borderId="7" xfId="0" applyFont="1" applyFill="1" applyBorder="1" applyAlignment="1">
      <alignment vertical="top" wrapText="1"/>
    </xf>
    <xf numFmtId="1" fontId="5" fillId="4" borderId="14" xfId="7" applyNumberFormat="1" applyFont="1" applyFill="1" applyBorder="1" applyAlignment="1">
      <alignment horizontal="left" vertical="top" wrapText="1"/>
    </xf>
    <xf numFmtId="1" fontId="5" fillId="4" borderId="8" xfId="7" applyNumberFormat="1" applyFont="1" applyFill="1" applyBorder="1" applyAlignment="1">
      <alignment horizontal="left" vertical="top" wrapText="1"/>
    </xf>
    <xf numFmtId="1" fontId="5" fillId="4" borderId="17" xfId="7" applyNumberFormat="1" applyFont="1" applyFill="1" applyBorder="1" applyAlignment="1">
      <alignment horizontal="center" vertical="top" wrapText="1"/>
    </xf>
    <xf numFmtId="1" fontId="5" fillId="4" borderId="7" xfId="7" applyNumberFormat="1" applyFont="1" applyFill="1" applyBorder="1" applyAlignment="1">
      <alignment horizontal="center" vertical="top" wrapText="1"/>
    </xf>
    <xf numFmtId="49" fontId="5" fillId="4" borderId="4" xfId="0" applyNumberFormat="1" applyFont="1" applyFill="1" applyBorder="1" applyAlignment="1">
      <alignment horizontal="center" vertical="top" wrapText="1"/>
    </xf>
    <xf numFmtId="0" fontId="5" fillId="7" borderId="28" xfId="0" applyFont="1" applyFill="1" applyBorder="1" applyAlignment="1">
      <alignment horizontal="left" vertical="top" wrapText="1"/>
    </xf>
    <xf numFmtId="0" fontId="5" fillId="7" borderId="16" xfId="0" applyFont="1" applyFill="1" applyBorder="1" applyAlignment="1">
      <alignment horizontal="left" vertical="top" wrapText="1"/>
    </xf>
    <xf numFmtId="0" fontId="5" fillId="7" borderId="53" xfId="0" applyFont="1" applyFill="1" applyBorder="1" applyAlignment="1">
      <alignment horizontal="left" vertical="top" wrapText="1"/>
    </xf>
    <xf numFmtId="0" fontId="5" fillId="4" borderId="12" xfId="0" applyFont="1" applyFill="1" applyBorder="1" applyAlignment="1">
      <alignment vertical="top" wrapText="1"/>
    </xf>
    <xf numFmtId="49" fontId="5" fillId="4" borderId="25" xfId="0" applyNumberFormat="1" applyFont="1" applyFill="1" applyBorder="1" applyAlignment="1">
      <alignment vertical="top" wrapText="1"/>
    </xf>
    <xf numFmtId="49" fontId="5" fillId="4" borderId="8" xfId="0" applyNumberFormat="1" applyFont="1" applyFill="1" applyBorder="1" applyAlignment="1">
      <alignment vertical="top" wrapText="1"/>
    </xf>
    <xf numFmtId="0" fontId="5" fillId="9" borderId="28" xfId="0" applyFont="1" applyFill="1" applyBorder="1" applyAlignment="1">
      <alignment horizontal="left" vertical="top" wrapText="1"/>
    </xf>
    <xf numFmtId="0" fontId="5" fillId="9" borderId="16" xfId="0" applyFont="1" applyFill="1" applyBorder="1" applyAlignment="1">
      <alignment horizontal="left" vertical="top" wrapText="1"/>
    </xf>
    <xf numFmtId="0" fontId="5" fillId="4" borderId="24" xfId="0" applyFont="1" applyFill="1" applyBorder="1" applyAlignment="1">
      <alignment vertical="top" wrapText="1"/>
    </xf>
    <xf numFmtId="49" fontId="5" fillId="4" borderId="42" xfId="0" applyNumberFormat="1" applyFont="1" applyFill="1" applyBorder="1" applyAlignment="1">
      <alignment horizontal="center" vertical="top" wrapText="1"/>
    </xf>
    <xf numFmtId="49" fontId="5" fillId="4" borderId="63" xfId="0" applyNumberFormat="1" applyFont="1" applyFill="1" applyBorder="1" applyAlignment="1">
      <alignment horizontal="center" vertical="top" wrapText="1"/>
    </xf>
    <xf numFmtId="0" fontId="14" fillId="4" borderId="0" xfId="0" applyFont="1" applyFill="1" applyAlignment="1">
      <alignment horizontal="center" vertical="top"/>
    </xf>
    <xf numFmtId="0" fontId="7" fillId="4" borderId="72" xfId="0" applyFont="1" applyFill="1" applyBorder="1" applyAlignment="1">
      <alignment horizontal="center"/>
    </xf>
    <xf numFmtId="0" fontId="7" fillId="4" borderId="8" xfId="0" applyFont="1" applyFill="1" applyBorder="1" applyAlignment="1">
      <alignment horizontal="center"/>
    </xf>
    <xf numFmtId="0" fontId="7" fillId="4" borderId="0" xfId="0" applyFont="1" applyFill="1" applyAlignment="1">
      <alignment horizontal="center"/>
    </xf>
    <xf numFmtId="0" fontId="5" fillId="4" borderId="72" xfId="0" applyFont="1" applyFill="1" applyBorder="1" applyAlignment="1">
      <alignment horizontal="center"/>
    </xf>
    <xf numFmtId="167" fontId="5" fillId="4" borderId="29" xfId="0" applyNumberFormat="1" applyFont="1" applyFill="1" applyBorder="1" applyAlignment="1">
      <alignment horizontal="center" vertical="top"/>
    </xf>
    <xf numFmtId="167" fontId="5" fillId="4" borderId="23" xfId="0" applyNumberFormat="1" applyFont="1" applyFill="1" applyBorder="1" applyAlignment="1">
      <alignment horizontal="center" vertical="top"/>
    </xf>
    <xf numFmtId="167" fontId="5" fillId="4" borderId="61" xfId="0" applyNumberFormat="1" applyFont="1" applyFill="1" applyBorder="1" applyAlignment="1">
      <alignment horizontal="center" vertical="top"/>
    </xf>
    <xf numFmtId="167" fontId="5" fillId="4" borderId="30" xfId="0" applyNumberFormat="1" applyFont="1" applyFill="1" applyBorder="1" applyAlignment="1">
      <alignment horizontal="center" vertical="top"/>
    </xf>
    <xf numFmtId="167" fontId="5" fillId="4" borderId="55" xfId="0" applyNumberFormat="1" applyFont="1" applyFill="1" applyBorder="1" applyAlignment="1">
      <alignment horizontal="center" vertical="top"/>
    </xf>
    <xf numFmtId="167" fontId="5" fillId="4" borderId="27" xfId="0" applyNumberFormat="1" applyFont="1" applyFill="1" applyBorder="1" applyAlignment="1">
      <alignment horizontal="center" vertical="top"/>
    </xf>
    <xf numFmtId="164" fontId="7" fillId="3" borderId="28" xfId="0" applyNumberFormat="1" applyFont="1" applyFill="1" applyBorder="1" applyAlignment="1">
      <alignment horizontal="center" vertical="top"/>
    </xf>
    <xf numFmtId="164" fontId="7" fillId="3" borderId="16" xfId="0" applyNumberFormat="1" applyFont="1" applyFill="1" applyBorder="1" applyAlignment="1">
      <alignment horizontal="center" vertical="top"/>
    </xf>
    <xf numFmtId="164" fontId="7" fillId="3" borderId="31" xfId="0" applyNumberFormat="1" applyFont="1" applyFill="1" applyBorder="1" applyAlignment="1">
      <alignment horizontal="center" vertical="top"/>
    </xf>
    <xf numFmtId="164" fontId="7" fillId="0" borderId="28" xfId="0" applyNumberFormat="1" applyFont="1" applyBorder="1" applyAlignment="1">
      <alignment horizontal="right" vertical="top" wrapText="1"/>
    </xf>
    <xf numFmtId="164" fontId="7" fillId="0" borderId="16" xfId="0" applyNumberFormat="1" applyFont="1" applyBorder="1" applyAlignment="1">
      <alignment horizontal="right" vertical="top" wrapText="1"/>
    </xf>
    <xf numFmtId="164" fontId="7" fillId="0" borderId="31" xfId="0" applyNumberFormat="1" applyFont="1" applyBorder="1" applyAlignment="1">
      <alignment horizontal="right" vertical="top" wrapText="1"/>
    </xf>
    <xf numFmtId="0" fontId="7" fillId="0" borderId="28" xfId="0" applyFont="1" applyBorder="1" applyAlignment="1">
      <alignment horizontal="left" vertical="top" wrapText="1"/>
    </xf>
    <xf numFmtId="0" fontId="7" fillId="0" borderId="16" xfId="0" applyFont="1" applyBorder="1" applyAlignment="1">
      <alignment horizontal="left" vertical="top" wrapText="1"/>
    </xf>
    <xf numFmtId="0" fontId="7" fillId="0" borderId="31" xfId="0" applyFont="1" applyBorder="1" applyAlignment="1">
      <alignment horizontal="left" vertical="top" wrapText="1"/>
    </xf>
    <xf numFmtId="167" fontId="7" fillId="4" borderId="28" xfId="0" applyNumberFormat="1" applyFont="1" applyFill="1" applyBorder="1" applyAlignment="1">
      <alignment horizontal="center" vertical="top"/>
    </xf>
    <xf numFmtId="167" fontId="7" fillId="4" borderId="16" xfId="0" applyNumberFormat="1" applyFont="1" applyFill="1" applyBorder="1" applyAlignment="1">
      <alignment horizontal="center" vertical="top"/>
    </xf>
    <xf numFmtId="167" fontId="7" fillId="4" borderId="31" xfId="0" applyNumberFormat="1" applyFont="1" applyFill="1" applyBorder="1" applyAlignment="1">
      <alignment horizontal="center" vertical="top"/>
    </xf>
    <xf numFmtId="0" fontId="7" fillId="3" borderId="31" xfId="0" applyFont="1" applyFill="1" applyBorder="1" applyAlignment="1">
      <alignment horizontal="left" vertical="top" wrapText="1"/>
    </xf>
    <xf numFmtId="0" fontId="5" fillId="6" borderId="1" xfId="0" applyFont="1" applyFill="1" applyBorder="1" applyAlignment="1">
      <alignment horizontal="left" vertical="top" wrapText="1"/>
    </xf>
    <xf numFmtId="49" fontId="7" fillId="4" borderId="53" xfId="0" applyNumberFormat="1" applyFont="1" applyFill="1" applyBorder="1" applyAlignment="1">
      <alignment horizontal="left" vertical="top" wrapText="1"/>
    </xf>
    <xf numFmtId="49" fontId="7" fillId="4" borderId="54" xfId="0" applyNumberFormat="1" applyFont="1" applyFill="1" applyBorder="1" applyAlignment="1">
      <alignment horizontal="left" vertical="top" wrapText="1"/>
    </xf>
    <xf numFmtId="49" fontId="7" fillId="0" borderId="28" xfId="0" applyNumberFormat="1" applyFont="1" applyBorder="1" applyAlignment="1">
      <alignment horizontal="right" vertical="top" wrapText="1"/>
    </xf>
    <xf numFmtId="49" fontId="7" fillId="0" borderId="16" xfId="0" applyNumberFormat="1" applyFont="1" applyBorder="1" applyAlignment="1">
      <alignment horizontal="right" vertical="top" wrapText="1"/>
    </xf>
    <xf numFmtId="49" fontId="7" fillId="0" borderId="31" xfId="0" applyNumberFormat="1" applyFont="1" applyBorder="1" applyAlignment="1">
      <alignment horizontal="right" vertical="top" wrapText="1"/>
    </xf>
    <xf numFmtId="0" fontId="5" fillId="2" borderId="17" xfId="0" applyFont="1" applyFill="1" applyBorder="1" applyAlignment="1">
      <alignment horizontal="left" vertical="top" wrapText="1"/>
    </xf>
    <xf numFmtId="0" fontId="5" fillId="2" borderId="2" xfId="0" applyFont="1" applyFill="1" applyBorder="1" applyAlignment="1">
      <alignment horizontal="left" vertical="top" wrapText="1"/>
    </xf>
    <xf numFmtId="0" fontId="5" fillId="2" borderId="7" xfId="0" applyFont="1" applyFill="1" applyBorder="1" applyAlignment="1">
      <alignment horizontal="left" vertical="top" wrapText="1"/>
    </xf>
    <xf numFmtId="0" fontId="5" fillId="0" borderId="13" xfId="0" applyFont="1" applyBorder="1" applyAlignment="1">
      <alignment horizontal="left" vertical="top" wrapText="1"/>
    </xf>
    <xf numFmtId="49" fontId="7" fillId="4" borderId="16" xfId="0" applyNumberFormat="1" applyFont="1" applyFill="1" applyBorder="1" applyAlignment="1">
      <alignment horizontal="center" vertical="top" wrapText="1"/>
    </xf>
    <xf numFmtId="49" fontId="7" fillId="0" borderId="76" xfId="0" applyNumberFormat="1" applyFont="1" applyBorder="1" applyAlignment="1">
      <alignment horizontal="center" vertical="top" wrapText="1"/>
    </xf>
    <xf numFmtId="49" fontId="7" fillId="0" borderId="0" xfId="0" applyNumberFormat="1" applyFont="1" applyAlignment="1">
      <alignment horizontal="center" vertical="top" wrapText="1"/>
    </xf>
    <xf numFmtId="0" fontId="7" fillId="3" borderId="53" xfId="0" applyFont="1" applyFill="1" applyBorder="1" applyAlignment="1">
      <alignment horizontal="left" vertical="top" wrapText="1"/>
    </xf>
    <xf numFmtId="0" fontId="5" fillId="4" borderId="17" xfId="0" applyFont="1" applyFill="1" applyBorder="1" applyAlignment="1">
      <alignment horizontal="left" vertical="top" wrapText="1"/>
    </xf>
    <xf numFmtId="0" fontId="5" fillId="4" borderId="2" xfId="0" applyFont="1" applyFill="1" applyBorder="1" applyAlignment="1">
      <alignment horizontal="left" vertical="top" wrapText="1"/>
    </xf>
    <xf numFmtId="0" fontId="5" fillId="4" borderId="7" xfId="0" applyFont="1" applyFill="1" applyBorder="1" applyAlignment="1">
      <alignment horizontal="left" vertical="top" wrapText="1"/>
    </xf>
    <xf numFmtId="0" fontId="5" fillId="0" borderId="14" xfId="0" applyFont="1" applyBorder="1" applyAlignment="1">
      <alignment horizontal="left" vertical="top" wrapText="1"/>
    </xf>
    <xf numFmtId="0" fontId="5" fillId="0" borderId="25" xfId="0" applyFont="1" applyBorder="1" applyAlignment="1">
      <alignment horizontal="left" vertical="top" wrapText="1"/>
    </xf>
    <xf numFmtId="0" fontId="5" fillId="0" borderId="8" xfId="0" applyFont="1" applyBorder="1" applyAlignment="1">
      <alignment horizontal="left" vertical="top" wrapText="1"/>
    </xf>
    <xf numFmtId="49" fontId="5" fillId="4" borderId="17" xfId="0" applyNumberFormat="1" applyFont="1" applyFill="1" applyBorder="1" applyAlignment="1">
      <alignment horizontal="center" vertical="top" wrapText="1"/>
    </xf>
    <xf numFmtId="49" fontId="5" fillId="4" borderId="2" xfId="0" applyNumberFormat="1" applyFont="1" applyFill="1" applyBorder="1" applyAlignment="1">
      <alignment horizontal="center" vertical="top" wrapText="1"/>
    </xf>
    <xf numFmtId="49" fontId="5" fillId="4" borderId="7" xfId="0" applyNumberFormat="1" applyFont="1" applyFill="1" applyBorder="1" applyAlignment="1">
      <alignment horizontal="center" vertical="top" wrapText="1"/>
    </xf>
    <xf numFmtId="49" fontId="5" fillId="4" borderId="17" xfId="0" applyNumberFormat="1" applyFont="1" applyFill="1" applyBorder="1" applyAlignment="1">
      <alignment horizontal="center" vertical="top" textRotation="90" wrapText="1"/>
    </xf>
    <xf numFmtId="49" fontId="5" fillId="4" borderId="2" xfId="0" applyNumberFormat="1" applyFont="1" applyFill="1" applyBorder="1" applyAlignment="1">
      <alignment horizontal="center" vertical="top" textRotation="90" wrapText="1"/>
    </xf>
    <xf numFmtId="49" fontId="5" fillId="4" borderId="7" xfId="0" applyNumberFormat="1" applyFont="1" applyFill="1" applyBorder="1" applyAlignment="1">
      <alignment horizontal="center" vertical="top" textRotation="90" wrapText="1"/>
    </xf>
    <xf numFmtId="0" fontId="5" fillId="4" borderId="42" xfId="0" applyFont="1" applyFill="1" applyBorder="1" applyAlignment="1">
      <alignment horizontal="left" vertical="top" wrapText="1"/>
    </xf>
    <xf numFmtId="49" fontId="7" fillId="4" borderId="31" xfId="0" applyNumberFormat="1" applyFont="1" applyFill="1" applyBorder="1" applyAlignment="1">
      <alignment horizontal="center" vertical="top" wrapText="1"/>
    </xf>
    <xf numFmtId="49" fontId="7" fillId="4" borderId="28" xfId="0" applyNumberFormat="1" applyFont="1" applyFill="1" applyBorder="1" applyAlignment="1">
      <alignment horizontal="center" vertical="top" wrapText="1"/>
    </xf>
    <xf numFmtId="0" fontId="5" fillId="0" borderId="42" xfId="0" applyFont="1" applyBorder="1" applyAlignment="1">
      <alignment horizontal="left" vertical="top" wrapText="1"/>
    </xf>
    <xf numFmtId="0" fontId="7" fillId="2" borderId="0" xfId="0" applyFont="1" applyFill="1" applyAlignment="1">
      <alignment horizontal="center" vertical="top" wrapText="1"/>
    </xf>
    <xf numFmtId="0" fontId="7" fillId="2" borderId="0" xfId="0" applyFont="1" applyFill="1" applyAlignment="1">
      <alignment horizontal="right" vertical="top" wrapText="1"/>
    </xf>
    <xf numFmtId="0" fontId="7" fillId="0" borderId="0" xfId="0" applyFont="1" applyAlignment="1">
      <alignment horizontal="center" vertical="top"/>
    </xf>
    <xf numFmtId="0" fontId="7" fillId="0" borderId="0" xfId="0" applyFont="1" applyAlignment="1">
      <alignment horizontal="right" vertical="top"/>
    </xf>
    <xf numFmtId="0" fontId="7" fillId="4" borderId="3" xfId="0" applyFont="1" applyFill="1" applyBorder="1" applyAlignment="1">
      <alignment horizontal="left" wrapText="1"/>
    </xf>
    <xf numFmtId="0" fontId="7" fillId="4" borderId="4" xfId="0" applyFont="1" applyFill="1" applyBorder="1" applyAlignment="1">
      <alignment horizontal="left" wrapText="1"/>
    </xf>
    <xf numFmtId="0" fontId="7" fillId="4" borderId="59" xfId="0" applyFont="1" applyFill="1" applyBorder="1" applyAlignment="1">
      <alignment horizontal="left" wrapText="1"/>
    </xf>
    <xf numFmtId="165" fontId="7" fillId="7" borderId="28" xfId="0" applyNumberFormat="1" applyFont="1" applyFill="1" applyBorder="1" applyAlignment="1">
      <alignment horizontal="center" vertical="top"/>
    </xf>
    <xf numFmtId="165" fontId="7" fillId="7" borderId="16" xfId="0" applyNumberFormat="1" applyFont="1" applyFill="1" applyBorder="1" applyAlignment="1">
      <alignment horizontal="center" vertical="top"/>
    </xf>
    <xf numFmtId="165" fontId="7" fillId="7" borderId="31" xfId="0" applyNumberFormat="1" applyFont="1" applyFill="1" applyBorder="1" applyAlignment="1">
      <alignment horizontal="center" vertical="top"/>
    </xf>
    <xf numFmtId="165" fontId="5" fillId="4" borderId="29" xfId="0" applyNumberFormat="1" applyFont="1" applyFill="1" applyBorder="1" applyAlignment="1">
      <alignment horizontal="center" vertical="top"/>
    </xf>
    <xf numFmtId="165" fontId="5" fillId="4" borderId="23" xfId="0" applyNumberFormat="1" applyFont="1" applyFill="1" applyBorder="1" applyAlignment="1">
      <alignment horizontal="center" vertical="top"/>
    </xf>
    <xf numFmtId="165" fontId="5" fillId="4" borderId="61" xfId="0" applyNumberFormat="1" applyFont="1" applyFill="1" applyBorder="1" applyAlignment="1">
      <alignment horizontal="center" vertical="top"/>
    </xf>
    <xf numFmtId="0" fontId="5" fillId="4" borderId="61" xfId="0" applyFont="1" applyFill="1" applyBorder="1" applyAlignment="1">
      <alignment horizontal="left" vertical="top" wrapText="1"/>
    </xf>
    <xf numFmtId="165" fontId="5" fillId="4" borderId="30" xfId="0" applyNumberFormat="1" applyFont="1" applyFill="1" applyBorder="1" applyAlignment="1">
      <alignment horizontal="center" vertical="top"/>
    </xf>
    <xf numFmtId="165" fontId="5" fillId="4" borderId="55" xfId="0" applyNumberFormat="1" applyFont="1" applyFill="1" applyBorder="1" applyAlignment="1">
      <alignment horizontal="center" vertical="top"/>
    </xf>
    <xf numFmtId="165" fontId="5" fillId="4" borderId="27" xfId="0" applyNumberFormat="1" applyFont="1" applyFill="1" applyBorder="1" applyAlignment="1">
      <alignment horizontal="center" vertical="top"/>
    </xf>
    <xf numFmtId="165" fontId="5" fillId="4" borderId="41" xfId="0" applyNumberFormat="1" applyFont="1" applyFill="1" applyBorder="1" applyAlignment="1">
      <alignment horizontal="center" vertical="top"/>
    </xf>
    <xf numFmtId="165" fontId="5" fillId="4" borderId="72" xfId="0" applyNumberFormat="1" applyFont="1" applyFill="1" applyBorder="1" applyAlignment="1">
      <alignment horizontal="center" vertical="top"/>
    </xf>
    <xf numFmtId="165" fontId="5" fillId="4" borderId="69" xfId="0" applyNumberFormat="1" applyFont="1" applyFill="1" applyBorder="1" applyAlignment="1">
      <alignment horizontal="center" vertical="top"/>
    </xf>
    <xf numFmtId="0" fontId="5" fillId="4" borderId="29" xfId="0" applyFont="1" applyFill="1" applyBorder="1" applyAlignment="1">
      <alignment horizontal="left" wrapText="1"/>
    </xf>
    <xf numFmtId="0" fontId="5" fillId="4" borderId="23" xfId="0" applyFont="1" applyFill="1" applyBorder="1" applyAlignment="1">
      <alignment horizontal="left" wrapText="1"/>
    </xf>
    <xf numFmtId="0" fontId="5" fillId="4" borderId="61" xfId="0" applyFont="1" applyFill="1" applyBorder="1" applyAlignment="1">
      <alignment horizontal="left" wrapText="1"/>
    </xf>
    <xf numFmtId="49" fontId="7" fillId="4" borderId="28" xfId="0" applyNumberFormat="1" applyFont="1" applyFill="1" applyBorder="1" applyAlignment="1">
      <alignment horizontal="center" wrapText="1"/>
    </xf>
    <xf numFmtId="49" fontId="7" fillId="4" borderId="16" xfId="0" applyNumberFormat="1" applyFont="1" applyFill="1" applyBorder="1" applyAlignment="1">
      <alignment horizontal="center" wrapText="1"/>
    </xf>
    <xf numFmtId="49" fontId="7" fillId="4" borderId="31" xfId="0" applyNumberFormat="1" applyFont="1" applyFill="1" applyBorder="1" applyAlignment="1">
      <alignment horizontal="center" wrapText="1"/>
    </xf>
    <xf numFmtId="49" fontId="7" fillId="4" borderId="60" xfId="0" applyNumberFormat="1" applyFont="1" applyFill="1" applyBorder="1" applyAlignment="1">
      <alignment horizontal="right" wrapText="1"/>
    </xf>
    <xf numFmtId="49" fontId="7" fillId="4" borderId="16" xfId="0" applyNumberFormat="1" applyFont="1" applyFill="1" applyBorder="1" applyAlignment="1">
      <alignment horizontal="right" wrapText="1"/>
    </xf>
    <xf numFmtId="49" fontId="7" fillId="4" borderId="31" xfId="0" applyNumberFormat="1" applyFont="1" applyFill="1" applyBorder="1" applyAlignment="1">
      <alignment horizontal="right" wrapText="1"/>
    </xf>
    <xf numFmtId="0" fontId="5" fillId="4" borderId="16" xfId="0" applyFont="1" applyFill="1" applyBorder="1"/>
    <xf numFmtId="0" fontId="5" fillId="4" borderId="31" xfId="0" applyFont="1" applyFill="1" applyBorder="1"/>
    <xf numFmtId="0" fontId="7" fillId="4" borderId="40" xfId="0" applyFont="1" applyFill="1" applyBorder="1" applyAlignment="1">
      <alignment horizontal="left" wrapText="1"/>
    </xf>
    <xf numFmtId="0" fontId="7" fillId="4" borderId="42" xfId="0" applyFont="1" applyFill="1" applyBorder="1" applyAlignment="1">
      <alignment horizontal="left" wrapText="1"/>
    </xf>
    <xf numFmtId="0" fontId="7" fillId="4" borderId="63" xfId="0" applyFont="1" applyFill="1" applyBorder="1" applyAlignment="1">
      <alignment horizontal="left" wrapText="1"/>
    </xf>
    <xf numFmtId="165" fontId="7" fillId="4" borderId="28" xfId="0" applyNumberFormat="1" applyFont="1" applyFill="1" applyBorder="1" applyAlignment="1">
      <alignment horizontal="center" vertical="top"/>
    </xf>
    <xf numFmtId="165" fontId="7" fillId="4" borderId="16" xfId="0" applyNumberFormat="1" applyFont="1" applyFill="1" applyBorder="1" applyAlignment="1">
      <alignment horizontal="center" vertical="top"/>
    </xf>
    <xf numFmtId="165" fontId="7" fillId="4" borderId="31" xfId="0" applyNumberFormat="1" applyFont="1" applyFill="1" applyBorder="1" applyAlignment="1">
      <alignment horizontal="center" vertical="top"/>
    </xf>
    <xf numFmtId="0" fontId="7" fillId="4" borderId="60" xfId="0" applyFont="1" applyFill="1" applyBorder="1" applyAlignment="1">
      <alignment horizontal="left" wrapText="1"/>
    </xf>
    <xf numFmtId="0" fontId="5" fillId="4" borderId="25" xfId="0" applyFont="1" applyFill="1" applyBorder="1" applyAlignment="1">
      <alignment horizontal="left" vertical="top" wrapText="1"/>
    </xf>
    <xf numFmtId="0" fontId="5" fillId="4" borderId="8" xfId="0" applyFont="1" applyFill="1" applyBorder="1" applyAlignment="1">
      <alignment horizontal="left" vertical="top" wrapText="1"/>
    </xf>
    <xf numFmtId="49" fontId="7" fillId="4" borderId="59" xfId="0" applyNumberFormat="1" applyFont="1" applyFill="1" applyBorder="1" applyAlignment="1">
      <alignment horizontal="center" vertical="top" wrapText="1"/>
    </xf>
    <xf numFmtId="49" fontId="7" fillId="4" borderId="63" xfId="0" applyNumberFormat="1" applyFont="1" applyFill="1" applyBorder="1" applyAlignment="1">
      <alignment horizontal="center" wrapText="1"/>
    </xf>
    <xf numFmtId="49" fontId="7" fillId="4" borderId="53" xfId="0" applyNumberFormat="1" applyFont="1" applyFill="1" applyBorder="1" applyAlignment="1">
      <alignment horizontal="center" wrapText="1"/>
    </xf>
    <xf numFmtId="49" fontId="7" fillId="4" borderId="54" xfId="0" applyNumberFormat="1" applyFont="1" applyFill="1" applyBorder="1" applyAlignment="1">
      <alignment horizontal="center" wrapText="1"/>
    </xf>
    <xf numFmtId="0" fontId="7" fillId="7" borderId="28" xfId="0" applyFont="1" applyFill="1" applyBorder="1" applyAlignment="1">
      <alignment horizontal="left" vertical="top" wrapText="1"/>
    </xf>
    <xf numFmtId="0" fontId="7" fillId="7" borderId="53" xfId="0" applyFont="1" applyFill="1" applyBorder="1" applyAlignment="1">
      <alignment horizontal="left" vertical="top" wrapText="1"/>
    </xf>
    <xf numFmtId="0" fontId="7" fillId="7" borderId="16" xfId="0" applyFont="1" applyFill="1" applyBorder="1" applyAlignment="1">
      <alignment horizontal="left" vertical="top" wrapText="1"/>
    </xf>
    <xf numFmtId="49" fontId="7" fillId="4" borderId="51" xfId="0" applyNumberFormat="1" applyFont="1" applyFill="1" applyBorder="1" applyAlignment="1">
      <alignment horizontal="center" wrapText="1"/>
    </xf>
    <xf numFmtId="49" fontId="5" fillId="4" borderId="17" xfId="0" applyNumberFormat="1" applyFont="1" applyFill="1" applyBorder="1" applyAlignment="1">
      <alignment horizontal="left" vertical="top" textRotation="90" wrapText="1"/>
    </xf>
    <xf numFmtId="49" fontId="5" fillId="4" borderId="2" xfId="0" applyNumberFormat="1" applyFont="1" applyFill="1" applyBorder="1" applyAlignment="1">
      <alignment horizontal="left" vertical="top" textRotation="90" wrapText="1"/>
    </xf>
    <xf numFmtId="49" fontId="5" fillId="4" borderId="7" xfId="0" applyNumberFormat="1" applyFont="1" applyFill="1" applyBorder="1" applyAlignment="1">
      <alignment horizontal="left" vertical="top" textRotation="90" wrapText="1"/>
    </xf>
    <xf numFmtId="0" fontId="5" fillId="4" borderId="14" xfId="0" applyFont="1" applyFill="1" applyBorder="1" applyAlignment="1">
      <alignment horizontal="left" vertical="top" wrapText="1"/>
    </xf>
    <xf numFmtId="0" fontId="5" fillId="4" borderId="22" xfId="0" applyFont="1" applyFill="1" applyBorder="1" applyAlignment="1">
      <alignment horizontal="left" vertical="top" wrapText="1"/>
    </xf>
    <xf numFmtId="0" fontId="5" fillId="4" borderId="24" xfId="0" applyFont="1" applyFill="1" applyBorder="1" applyAlignment="1">
      <alignment horizontal="left" vertical="top" wrapText="1"/>
    </xf>
    <xf numFmtId="49" fontId="7" fillId="4" borderId="75" xfId="0" applyNumberFormat="1" applyFont="1" applyFill="1" applyBorder="1" applyAlignment="1">
      <alignment horizontal="center" vertical="top" wrapText="1"/>
    </xf>
    <xf numFmtId="49" fontId="7" fillId="4" borderId="76" xfId="0" applyNumberFormat="1" applyFont="1" applyFill="1" applyBorder="1" applyAlignment="1">
      <alignment horizontal="center" wrapText="1"/>
    </xf>
    <xf numFmtId="49" fontId="7" fillId="4" borderId="0" xfId="0" applyNumberFormat="1" applyFont="1" applyFill="1" applyAlignment="1">
      <alignment horizontal="center" wrapText="1"/>
    </xf>
    <xf numFmtId="49" fontId="7" fillId="4" borderId="63" xfId="0" applyNumberFormat="1" applyFont="1" applyFill="1" applyBorder="1" applyAlignment="1">
      <alignment horizontal="center" vertical="top" wrapText="1"/>
    </xf>
    <xf numFmtId="49" fontId="5" fillId="4" borderId="33" xfId="0" applyNumberFormat="1" applyFont="1" applyFill="1" applyBorder="1" applyAlignment="1">
      <alignment horizontal="center" vertical="top" wrapText="1"/>
    </xf>
    <xf numFmtId="49" fontId="5" fillId="4" borderId="67" xfId="0" applyNumberFormat="1" applyFont="1" applyFill="1" applyBorder="1" applyAlignment="1">
      <alignment horizontal="center" vertical="top" wrapText="1"/>
    </xf>
    <xf numFmtId="49" fontId="5" fillId="4" borderId="6" xfId="0" applyNumberFormat="1" applyFont="1" applyFill="1" applyBorder="1" applyAlignment="1">
      <alignment horizontal="center" vertical="top" wrapText="1"/>
    </xf>
    <xf numFmtId="0" fontId="7" fillId="4" borderId="28" xfId="0" applyFont="1" applyFill="1" applyBorder="1" applyAlignment="1">
      <alignment horizontal="left" vertical="top" wrapText="1"/>
    </xf>
    <xf numFmtId="0" fontId="7" fillId="4" borderId="16" xfId="0" applyFont="1" applyFill="1" applyBorder="1" applyAlignment="1">
      <alignment horizontal="left" vertical="top" wrapText="1"/>
    </xf>
    <xf numFmtId="49" fontId="11" fillId="4" borderId="17" xfId="0" applyNumberFormat="1" applyFont="1" applyFill="1" applyBorder="1" applyAlignment="1">
      <alignment horizontal="left" vertical="top" textRotation="90" wrapText="1"/>
    </xf>
    <xf numFmtId="49" fontId="11" fillId="4" borderId="2" xfId="0" applyNumberFormat="1" applyFont="1" applyFill="1" applyBorder="1" applyAlignment="1">
      <alignment horizontal="left" vertical="top" textRotation="90" wrapText="1"/>
    </xf>
    <xf numFmtId="49" fontId="11" fillId="4" borderId="7" xfId="0" applyNumberFormat="1" applyFont="1" applyFill="1" applyBorder="1" applyAlignment="1">
      <alignment horizontal="left" vertical="top" textRotation="90" wrapText="1"/>
    </xf>
    <xf numFmtId="0" fontId="7" fillId="4" borderId="0" xfId="0" applyFont="1" applyFill="1" applyAlignment="1">
      <alignment horizontal="center" vertical="top" wrapText="1"/>
    </xf>
    <xf numFmtId="164" fontId="7" fillId="4" borderId="0" xfId="0" applyNumberFormat="1" applyFont="1" applyFill="1" applyAlignment="1">
      <alignment horizontal="center" vertical="top" wrapText="1"/>
    </xf>
    <xf numFmtId="164" fontId="7" fillId="4" borderId="0" xfId="0" applyNumberFormat="1" applyFont="1" applyFill="1" applyAlignment="1">
      <alignment horizontal="center"/>
    </xf>
    <xf numFmtId="0" fontId="5" fillId="4" borderId="32" xfId="0" applyFont="1" applyFill="1" applyBorder="1" applyAlignment="1">
      <alignment horizontal="center" vertical="top" wrapText="1"/>
    </xf>
    <xf numFmtId="1" fontId="5" fillId="4" borderId="17" xfId="3" applyNumberFormat="1" applyFont="1" applyFill="1" applyBorder="1" applyAlignment="1">
      <alignment horizontal="center" vertical="top" wrapText="1"/>
    </xf>
    <xf numFmtId="1" fontId="5" fillId="4" borderId="7" xfId="3" applyNumberFormat="1" applyFont="1" applyFill="1" applyBorder="1" applyAlignment="1">
      <alignment horizontal="center" vertical="top" wrapText="1"/>
    </xf>
    <xf numFmtId="1" fontId="5" fillId="4" borderId="14" xfId="3" applyNumberFormat="1" applyFont="1" applyFill="1" applyBorder="1" applyAlignment="1">
      <alignment horizontal="left" vertical="top" wrapText="1"/>
    </xf>
    <xf numFmtId="1" fontId="5" fillId="4" borderId="8" xfId="3" applyNumberFormat="1" applyFont="1" applyFill="1" applyBorder="1" applyAlignment="1">
      <alignment horizontal="left" vertical="top" wrapText="1"/>
    </xf>
    <xf numFmtId="0" fontId="7" fillId="5" borderId="51" xfId="0" applyFont="1" applyFill="1" applyBorder="1" applyAlignment="1">
      <alignment horizontal="left" vertical="top" wrapText="1"/>
    </xf>
    <xf numFmtId="0" fontId="7" fillId="5" borderId="53" xfId="0" applyFont="1" applyFill="1" applyBorder="1" applyAlignment="1">
      <alignment horizontal="left" vertical="top" wrapText="1"/>
    </xf>
    <xf numFmtId="49" fontId="7" fillId="0" borderId="16" xfId="0" applyNumberFormat="1" applyFont="1" applyFill="1" applyBorder="1" applyAlignment="1">
      <alignment horizontal="center" vertical="top" wrapText="1"/>
    </xf>
    <xf numFmtId="49" fontId="5" fillId="0" borderId="25" xfId="0" applyNumberFormat="1" applyFont="1" applyBorder="1" applyAlignment="1">
      <alignment horizontal="left" vertical="top" wrapText="1"/>
    </xf>
    <xf numFmtId="49" fontId="5" fillId="4" borderId="1" xfId="0" applyNumberFormat="1" applyFont="1" applyFill="1" applyBorder="1" applyAlignment="1">
      <alignment horizontal="center" vertical="top" textRotation="90" wrapText="1"/>
    </xf>
    <xf numFmtId="49" fontId="5" fillId="4" borderId="25" xfId="0" applyNumberFormat="1" applyFont="1" applyFill="1" applyBorder="1" applyAlignment="1">
      <alignment horizontal="left" vertical="top" wrapText="1"/>
    </xf>
    <xf numFmtId="49" fontId="5" fillId="4" borderId="8" xfId="0" applyNumberFormat="1" applyFont="1" applyFill="1" applyBorder="1" applyAlignment="1">
      <alignment horizontal="left" vertical="top" wrapText="1"/>
    </xf>
    <xf numFmtId="165" fontId="5" fillId="2" borderId="29" xfId="0" applyNumberFormat="1" applyFont="1" applyFill="1" applyBorder="1" applyAlignment="1">
      <alignment horizontal="center"/>
    </xf>
    <xf numFmtId="165" fontId="5" fillId="2" borderId="23" xfId="0" applyNumberFormat="1" applyFont="1" applyFill="1" applyBorder="1" applyAlignment="1">
      <alignment horizontal="center"/>
    </xf>
    <xf numFmtId="165" fontId="5" fillId="2" borderId="61" xfId="0" applyNumberFormat="1" applyFont="1" applyFill="1" applyBorder="1" applyAlignment="1">
      <alignment horizontal="center"/>
    </xf>
    <xf numFmtId="165" fontId="5" fillId="2" borderId="30" xfId="0" applyNumberFormat="1" applyFont="1" applyFill="1" applyBorder="1" applyAlignment="1">
      <alignment horizontal="center"/>
    </xf>
    <xf numFmtId="165" fontId="5" fillId="2" borderId="55" xfId="0" applyNumberFormat="1" applyFont="1" applyFill="1" applyBorder="1" applyAlignment="1">
      <alignment horizontal="center"/>
    </xf>
    <xf numFmtId="165" fontId="5" fillId="2" borderId="27" xfId="0" applyNumberFormat="1" applyFont="1" applyFill="1" applyBorder="1" applyAlignment="1">
      <alignment horizontal="center"/>
    </xf>
    <xf numFmtId="49" fontId="7" fillId="0" borderId="60" xfId="0" applyNumberFormat="1" applyFont="1" applyFill="1" applyBorder="1" applyAlignment="1">
      <alignment horizontal="right" vertical="top" wrapText="1"/>
    </xf>
    <xf numFmtId="49" fontId="7" fillId="0" borderId="16" xfId="0" applyNumberFormat="1" applyFont="1" applyFill="1" applyBorder="1" applyAlignment="1">
      <alignment horizontal="right" vertical="top" wrapText="1"/>
    </xf>
    <xf numFmtId="0" fontId="5" fillId="0" borderId="10" xfId="0" applyNumberFormat="1" applyFont="1" applyBorder="1" applyAlignment="1">
      <alignment horizontal="left" wrapText="1"/>
    </xf>
    <xf numFmtId="0" fontId="5" fillId="0" borderId="1" xfId="0" applyNumberFormat="1" applyFont="1" applyBorder="1" applyAlignment="1">
      <alignment horizontal="left" wrapText="1"/>
    </xf>
    <xf numFmtId="0" fontId="5" fillId="0" borderId="15" xfId="0" applyNumberFormat="1" applyFont="1" applyBorder="1" applyAlignment="1">
      <alignment horizontal="left" wrapText="1"/>
    </xf>
    <xf numFmtId="165" fontId="7" fillId="2" borderId="28" xfId="0" applyNumberFormat="1" applyFont="1" applyFill="1" applyBorder="1" applyAlignment="1">
      <alignment horizontal="center"/>
    </xf>
    <xf numFmtId="165" fontId="7" fillId="2" borderId="16" xfId="0" applyNumberFormat="1" applyFont="1" applyFill="1" applyBorder="1" applyAlignment="1">
      <alignment horizontal="center"/>
    </xf>
    <xf numFmtId="165" fontId="7" fillId="2" borderId="31" xfId="0" applyNumberFormat="1" applyFont="1" applyFill="1" applyBorder="1" applyAlignment="1">
      <alignment horizontal="center"/>
    </xf>
    <xf numFmtId="49" fontId="7" fillId="4" borderId="28" xfId="0" applyNumberFormat="1" applyFont="1" applyFill="1" applyBorder="1" applyAlignment="1">
      <alignment horizontal="right" vertical="top" wrapText="1"/>
    </xf>
    <xf numFmtId="49" fontId="7" fillId="4" borderId="16" xfId="0" applyNumberFormat="1" applyFont="1" applyFill="1" applyBorder="1" applyAlignment="1">
      <alignment horizontal="right" vertical="top" wrapText="1"/>
    </xf>
    <xf numFmtId="49" fontId="7" fillId="0" borderId="53" xfId="0" applyNumberFormat="1" applyFont="1" applyBorder="1" applyAlignment="1">
      <alignment horizontal="right" vertical="top" wrapText="1"/>
    </xf>
    <xf numFmtId="49" fontId="5" fillId="0" borderId="13" xfId="0" applyNumberFormat="1" applyFont="1" applyFill="1" applyBorder="1" applyAlignment="1">
      <alignment horizontal="left" vertical="top" wrapText="1"/>
    </xf>
    <xf numFmtId="49" fontId="7" fillId="2" borderId="34" xfId="0" applyNumberFormat="1" applyFont="1" applyFill="1" applyBorder="1" applyAlignment="1">
      <alignment horizontal="center" vertical="top" wrapText="1"/>
    </xf>
    <xf numFmtId="49" fontId="7" fillId="2" borderId="60" xfId="0" applyNumberFormat="1" applyFont="1" applyFill="1" applyBorder="1" applyAlignment="1">
      <alignment horizontal="center" vertical="top" wrapText="1"/>
    </xf>
    <xf numFmtId="0" fontId="5" fillId="0" borderId="17" xfId="0" applyFont="1" applyBorder="1" applyAlignment="1">
      <alignment horizontal="center" vertical="top" wrapText="1"/>
    </xf>
    <xf numFmtId="0" fontId="5" fillId="0" borderId="7" xfId="0" applyFont="1" applyBorder="1" applyAlignment="1">
      <alignment horizontal="center" vertical="top" wrapText="1"/>
    </xf>
    <xf numFmtId="49" fontId="7" fillId="4" borderId="28" xfId="0" applyNumberFormat="1" applyFont="1" applyFill="1" applyBorder="1" applyAlignment="1">
      <alignment horizontal="left" vertical="top" wrapText="1"/>
    </xf>
    <xf numFmtId="165" fontId="5" fillId="4" borderId="0" xfId="0" applyNumberFormat="1" applyFont="1" applyFill="1" applyAlignment="1">
      <alignment horizontal="left" vertical="top" wrapText="1"/>
    </xf>
    <xf numFmtId="165" fontId="13" fillId="4" borderId="0" xfId="0" applyNumberFormat="1" applyFont="1" applyFill="1" applyAlignment="1">
      <alignment horizontal="left" vertical="top" wrapText="1"/>
    </xf>
  </cellXfs>
  <cellStyles count="11">
    <cellStyle name="Aiškinamasis tekstas" xfId="9" builtinId="53"/>
    <cellStyle name="Įprastas" xfId="0" builtinId="0"/>
    <cellStyle name="Įprastas 2" xfId="8" xr:uid="{54BE0A68-6B74-4E52-B912-F503EE7C29E3}"/>
    <cellStyle name="Įprastas 4" xfId="10" xr:uid="{9A925264-9353-4F49-AA98-8960EA391FC0}"/>
    <cellStyle name="Normal 11" xfId="1" xr:uid="{00000000-0005-0000-0000-000001000000}"/>
    <cellStyle name="Normal 2" xfId="2" xr:uid="{00000000-0005-0000-0000-000002000000}"/>
    <cellStyle name="Normal 2 2" xfId="3" xr:uid="{00000000-0005-0000-0000-000003000000}"/>
    <cellStyle name="Normal 2 2 2" xfId="7" xr:uid="{820147AE-F1D0-4811-B34C-3D27661ECDFD}"/>
    <cellStyle name="Normal 3" xfId="4" xr:uid="{00000000-0005-0000-0000-000004000000}"/>
    <cellStyle name="Normal_2-LENT" xfId="6" xr:uid="{43B6D997-3DE4-448A-B857-4AA82B2AD31F}"/>
    <cellStyle name="Paprastas_Knyga6"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11</xdr:col>
      <xdr:colOff>104775</xdr:colOff>
      <xdr:row>80</xdr:row>
      <xdr:rowOff>0</xdr:rowOff>
    </xdr:from>
    <xdr:to>
      <xdr:col>11</xdr:col>
      <xdr:colOff>180975</xdr:colOff>
      <xdr:row>81</xdr:row>
      <xdr:rowOff>21722</xdr:rowOff>
    </xdr:to>
    <xdr:sp macro="" textlink="">
      <xdr:nvSpPr>
        <xdr:cNvPr id="52016" name="Text Box 2">
          <a:extLst>
            <a:ext uri="{FF2B5EF4-FFF2-40B4-BE49-F238E27FC236}">
              <a16:creationId xmlns:a16="http://schemas.microsoft.com/office/drawing/2014/main" id="{00000000-0008-0000-0100-000030CB0000}"/>
            </a:ext>
          </a:extLst>
        </xdr:cNvPr>
        <xdr:cNvSpPr txBox="1">
          <a:spLocks noChangeArrowheads="1"/>
        </xdr:cNvSpPr>
      </xdr:nvSpPr>
      <xdr:spPr bwMode="auto">
        <a:xfrm>
          <a:off x="2886075" y="80175100"/>
          <a:ext cx="76200" cy="199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83</xdr:row>
      <xdr:rowOff>0</xdr:rowOff>
    </xdr:from>
    <xdr:to>
      <xdr:col>11</xdr:col>
      <xdr:colOff>180975</xdr:colOff>
      <xdr:row>84</xdr:row>
      <xdr:rowOff>21713</xdr:rowOff>
    </xdr:to>
    <xdr:sp macro="" textlink="">
      <xdr:nvSpPr>
        <xdr:cNvPr id="52017" name="Text Box 2">
          <a:extLst>
            <a:ext uri="{FF2B5EF4-FFF2-40B4-BE49-F238E27FC236}">
              <a16:creationId xmlns:a16="http://schemas.microsoft.com/office/drawing/2014/main" id="{00000000-0008-0000-0100-000031CB0000}"/>
            </a:ext>
          </a:extLst>
        </xdr:cNvPr>
        <xdr:cNvSpPr txBox="1">
          <a:spLocks noChangeArrowheads="1"/>
        </xdr:cNvSpPr>
      </xdr:nvSpPr>
      <xdr:spPr bwMode="auto">
        <a:xfrm>
          <a:off x="2886075" y="80708500"/>
          <a:ext cx="76200" cy="1995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83</xdr:row>
      <xdr:rowOff>0</xdr:rowOff>
    </xdr:from>
    <xdr:to>
      <xdr:col>11</xdr:col>
      <xdr:colOff>180975</xdr:colOff>
      <xdr:row>84</xdr:row>
      <xdr:rowOff>21713</xdr:rowOff>
    </xdr:to>
    <xdr:sp macro="" textlink="">
      <xdr:nvSpPr>
        <xdr:cNvPr id="52018" name="Text Box 2">
          <a:extLst>
            <a:ext uri="{FF2B5EF4-FFF2-40B4-BE49-F238E27FC236}">
              <a16:creationId xmlns:a16="http://schemas.microsoft.com/office/drawing/2014/main" id="{00000000-0008-0000-0100-000032CB0000}"/>
            </a:ext>
          </a:extLst>
        </xdr:cNvPr>
        <xdr:cNvSpPr txBox="1">
          <a:spLocks noChangeArrowheads="1"/>
        </xdr:cNvSpPr>
      </xdr:nvSpPr>
      <xdr:spPr bwMode="auto">
        <a:xfrm>
          <a:off x="2886075" y="80708500"/>
          <a:ext cx="76200" cy="1995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83</xdr:row>
      <xdr:rowOff>0</xdr:rowOff>
    </xdr:from>
    <xdr:to>
      <xdr:col>11</xdr:col>
      <xdr:colOff>180975</xdr:colOff>
      <xdr:row>84</xdr:row>
      <xdr:rowOff>21713</xdr:rowOff>
    </xdr:to>
    <xdr:sp macro="" textlink="">
      <xdr:nvSpPr>
        <xdr:cNvPr id="52019" name="Text Box 2">
          <a:extLst>
            <a:ext uri="{FF2B5EF4-FFF2-40B4-BE49-F238E27FC236}">
              <a16:creationId xmlns:a16="http://schemas.microsoft.com/office/drawing/2014/main" id="{00000000-0008-0000-0100-000033CB0000}"/>
            </a:ext>
          </a:extLst>
        </xdr:cNvPr>
        <xdr:cNvSpPr txBox="1">
          <a:spLocks noChangeArrowheads="1"/>
        </xdr:cNvSpPr>
      </xdr:nvSpPr>
      <xdr:spPr bwMode="auto">
        <a:xfrm>
          <a:off x="2886075" y="80708500"/>
          <a:ext cx="76200" cy="1995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83</xdr:row>
      <xdr:rowOff>0</xdr:rowOff>
    </xdr:from>
    <xdr:to>
      <xdr:col>11</xdr:col>
      <xdr:colOff>180975</xdr:colOff>
      <xdr:row>84</xdr:row>
      <xdr:rowOff>21713</xdr:rowOff>
    </xdr:to>
    <xdr:sp macro="" textlink="">
      <xdr:nvSpPr>
        <xdr:cNvPr id="52020" name="Text Box 2">
          <a:extLst>
            <a:ext uri="{FF2B5EF4-FFF2-40B4-BE49-F238E27FC236}">
              <a16:creationId xmlns:a16="http://schemas.microsoft.com/office/drawing/2014/main" id="{00000000-0008-0000-0100-000034CB0000}"/>
            </a:ext>
          </a:extLst>
        </xdr:cNvPr>
        <xdr:cNvSpPr txBox="1">
          <a:spLocks noChangeArrowheads="1"/>
        </xdr:cNvSpPr>
      </xdr:nvSpPr>
      <xdr:spPr bwMode="auto">
        <a:xfrm>
          <a:off x="2886075" y="80708500"/>
          <a:ext cx="76200" cy="1995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83</xdr:row>
      <xdr:rowOff>0</xdr:rowOff>
    </xdr:from>
    <xdr:to>
      <xdr:col>11</xdr:col>
      <xdr:colOff>180975</xdr:colOff>
      <xdr:row>84</xdr:row>
      <xdr:rowOff>21713</xdr:rowOff>
    </xdr:to>
    <xdr:sp macro="" textlink="">
      <xdr:nvSpPr>
        <xdr:cNvPr id="52021" name="Text Box 2">
          <a:extLst>
            <a:ext uri="{FF2B5EF4-FFF2-40B4-BE49-F238E27FC236}">
              <a16:creationId xmlns:a16="http://schemas.microsoft.com/office/drawing/2014/main" id="{00000000-0008-0000-0100-000035CB0000}"/>
            </a:ext>
          </a:extLst>
        </xdr:cNvPr>
        <xdr:cNvSpPr txBox="1">
          <a:spLocks noChangeArrowheads="1"/>
        </xdr:cNvSpPr>
      </xdr:nvSpPr>
      <xdr:spPr bwMode="auto">
        <a:xfrm>
          <a:off x="2886075" y="80708500"/>
          <a:ext cx="76200" cy="1995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83</xdr:row>
      <xdr:rowOff>0</xdr:rowOff>
    </xdr:from>
    <xdr:to>
      <xdr:col>11</xdr:col>
      <xdr:colOff>180975</xdr:colOff>
      <xdr:row>84</xdr:row>
      <xdr:rowOff>21713</xdr:rowOff>
    </xdr:to>
    <xdr:sp macro="" textlink="">
      <xdr:nvSpPr>
        <xdr:cNvPr id="52022" name="Text Box 2">
          <a:extLst>
            <a:ext uri="{FF2B5EF4-FFF2-40B4-BE49-F238E27FC236}">
              <a16:creationId xmlns:a16="http://schemas.microsoft.com/office/drawing/2014/main" id="{00000000-0008-0000-0100-000036CB0000}"/>
            </a:ext>
          </a:extLst>
        </xdr:cNvPr>
        <xdr:cNvSpPr txBox="1">
          <a:spLocks noChangeArrowheads="1"/>
        </xdr:cNvSpPr>
      </xdr:nvSpPr>
      <xdr:spPr bwMode="auto">
        <a:xfrm>
          <a:off x="2886075" y="80708500"/>
          <a:ext cx="76200" cy="1995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83</xdr:row>
      <xdr:rowOff>0</xdr:rowOff>
    </xdr:from>
    <xdr:to>
      <xdr:col>11</xdr:col>
      <xdr:colOff>180975</xdr:colOff>
      <xdr:row>84</xdr:row>
      <xdr:rowOff>21713</xdr:rowOff>
    </xdr:to>
    <xdr:sp macro="" textlink="">
      <xdr:nvSpPr>
        <xdr:cNvPr id="52023" name="Text Box 2">
          <a:extLst>
            <a:ext uri="{FF2B5EF4-FFF2-40B4-BE49-F238E27FC236}">
              <a16:creationId xmlns:a16="http://schemas.microsoft.com/office/drawing/2014/main" id="{00000000-0008-0000-0100-000037CB0000}"/>
            </a:ext>
          </a:extLst>
        </xdr:cNvPr>
        <xdr:cNvSpPr txBox="1">
          <a:spLocks noChangeArrowheads="1"/>
        </xdr:cNvSpPr>
      </xdr:nvSpPr>
      <xdr:spPr bwMode="auto">
        <a:xfrm>
          <a:off x="2886075" y="80708500"/>
          <a:ext cx="76200" cy="1995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83</xdr:row>
      <xdr:rowOff>0</xdr:rowOff>
    </xdr:from>
    <xdr:to>
      <xdr:col>11</xdr:col>
      <xdr:colOff>180975</xdr:colOff>
      <xdr:row>84</xdr:row>
      <xdr:rowOff>21713</xdr:rowOff>
    </xdr:to>
    <xdr:sp macro="" textlink="">
      <xdr:nvSpPr>
        <xdr:cNvPr id="52024" name="Text Box 2">
          <a:extLst>
            <a:ext uri="{FF2B5EF4-FFF2-40B4-BE49-F238E27FC236}">
              <a16:creationId xmlns:a16="http://schemas.microsoft.com/office/drawing/2014/main" id="{00000000-0008-0000-0100-000038CB0000}"/>
            </a:ext>
          </a:extLst>
        </xdr:cNvPr>
        <xdr:cNvSpPr txBox="1">
          <a:spLocks noChangeArrowheads="1"/>
        </xdr:cNvSpPr>
      </xdr:nvSpPr>
      <xdr:spPr bwMode="auto">
        <a:xfrm>
          <a:off x="2886075" y="80708500"/>
          <a:ext cx="76200" cy="1995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83</xdr:row>
      <xdr:rowOff>0</xdr:rowOff>
    </xdr:from>
    <xdr:to>
      <xdr:col>11</xdr:col>
      <xdr:colOff>180975</xdr:colOff>
      <xdr:row>84</xdr:row>
      <xdr:rowOff>21713</xdr:rowOff>
    </xdr:to>
    <xdr:sp macro="" textlink="">
      <xdr:nvSpPr>
        <xdr:cNvPr id="52025" name="Text Box 2">
          <a:extLst>
            <a:ext uri="{FF2B5EF4-FFF2-40B4-BE49-F238E27FC236}">
              <a16:creationId xmlns:a16="http://schemas.microsoft.com/office/drawing/2014/main" id="{00000000-0008-0000-0100-000039CB0000}"/>
            </a:ext>
          </a:extLst>
        </xdr:cNvPr>
        <xdr:cNvSpPr txBox="1">
          <a:spLocks noChangeArrowheads="1"/>
        </xdr:cNvSpPr>
      </xdr:nvSpPr>
      <xdr:spPr bwMode="auto">
        <a:xfrm>
          <a:off x="2886075" y="80708500"/>
          <a:ext cx="76200" cy="1995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16210</xdr:rowOff>
    </xdr:to>
    <xdr:sp macro="" textlink="">
      <xdr:nvSpPr>
        <xdr:cNvPr id="15" name="Text Box 2">
          <a:extLst>
            <a:ext uri="{FF2B5EF4-FFF2-40B4-BE49-F238E27FC236}">
              <a16:creationId xmlns:a16="http://schemas.microsoft.com/office/drawing/2014/main" id="{00000000-0008-0000-0100-0000FDF80400}"/>
            </a:ext>
          </a:extLst>
        </xdr:cNvPr>
        <xdr:cNvSpPr txBox="1">
          <a:spLocks noChangeArrowheads="1"/>
        </xdr:cNvSpPr>
      </xdr:nvSpPr>
      <xdr:spPr bwMode="auto">
        <a:xfrm>
          <a:off x="2638425" y="81915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54310</xdr:rowOff>
    </xdr:to>
    <xdr:sp macro="" textlink="">
      <xdr:nvSpPr>
        <xdr:cNvPr id="16" name="Text Box 2">
          <a:extLst>
            <a:ext uri="{FF2B5EF4-FFF2-40B4-BE49-F238E27FC236}">
              <a16:creationId xmlns:a16="http://schemas.microsoft.com/office/drawing/2014/main" id="{00000000-0008-0000-0100-0000FEF80400}"/>
            </a:ext>
          </a:extLst>
        </xdr:cNvPr>
        <xdr:cNvSpPr txBox="1">
          <a:spLocks noChangeArrowheads="1"/>
        </xdr:cNvSpPr>
      </xdr:nvSpPr>
      <xdr:spPr bwMode="auto">
        <a:xfrm>
          <a:off x="2638425" y="819150"/>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16210</xdr:rowOff>
    </xdr:to>
    <xdr:sp macro="" textlink="">
      <xdr:nvSpPr>
        <xdr:cNvPr id="17" name="Text Box 2">
          <a:extLst>
            <a:ext uri="{FF2B5EF4-FFF2-40B4-BE49-F238E27FC236}">
              <a16:creationId xmlns:a16="http://schemas.microsoft.com/office/drawing/2014/main" id="{00000000-0008-0000-0100-0000FFF80400}"/>
            </a:ext>
          </a:extLst>
        </xdr:cNvPr>
        <xdr:cNvSpPr txBox="1">
          <a:spLocks noChangeArrowheads="1"/>
        </xdr:cNvSpPr>
      </xdr:nvSpPr>
      <xdr:spPr bwMode="auto">
        <a:xfrm>
          <a:off x="2638425" y="81915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54310</xdr:rowOff>
    </xdr:to>
    <xdr:sp macro="" textlink="">
      <xdr:nvSpPr>
        <xdr:cNvPr id="18" name="Text Box 2">
          <a:extLst>
            <a:ext uri="{FF2B5EF4-FFF2-40B4-BE49-F238E27FC236}">
              <a16:creationId xmlns:a16="http://schemas.microsoft.com/office/drawing/2014/main" id="{00000000-0008-0000-0100-000000F90400}"/>
            </a:ext>
          </a:extLst>
        </xdr:cNvPr>
        <xdr:cNvSpPr txBox="1">
          <a:spLocks noChangeArrowheads="1"/>
        </xdr:cNvSpPr>
      </xdr:nvSpPr>
      <xdr:spPr bwMode="auto">
        <a:xfrm>
          <a:off x="2638425" y="819150"/>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16210</xdr:rowOff>
    </xdr:to>
    <xdr:sp macro="" textlink="">
      <xdr:nvSpPr>
        <xdr:cNvPr id="19" name="Text Box 2">
          <a:extLst>
            <a:ext uri="{FF2B5EF4-FFF2-40B4-BE49-F238E27FC236}">
              <a16:creationId xmlns:a16="http://schemas.microsoft.com/office/drawing/2014/main" id="{00000000-0008-0000-0100-000001F90400}"/>
            </a:ext>
          </a:extLst>
        </xdr:cNvPr>
        <xdr:cNvSpPr txBox="1">
          <a:spLocks noChangeArrowheads="1"/>
        </xdr:cNvSpPr>
      </xdr:nvSpPr>
      <xdr:spPr bwMode="auto">
        <a:xfrm>
          <a:off x="2638425" y="81915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54310</xdr:rowOff>
    </xdr:to>
    <xdr:sp macro="" textlink="">
      <xdr:nvSpPr>
        <xdr:cNvPr id="20" name="Text Box 2">
          <a:extLst>
            <a:ext uri="{FF2B5EF4-FFF2-40B4-BE49-F238E27FC236}">
              <a16:creationId xmlns:a16="http://schemas.microsoft.com/office/drawing/2014/main" id="{00000000-0008-0000-0100-000002F90400}"/>
            </a:ext>
          </a:extLst>
        </xdr:cNvPr>
        <xdr:cNvSpPr txBox="1">
          <a:spLocks noChangeArrowheads="1"/>
        </xdr:cNvSpPr>
      </xdr:nvSpPr>
      <xdr:spPr bwMode="auto">
        <a:xfrm>
          <a:off x="2638425" y="819150"/>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25735</xdr:rowOff>
    </xdr:to>
    <xdr:sp macro="" textlink="">
      <xdr:nvSpPr>
        <xdr:cNvPr id="21" name="Text Box 2">
          <a:extLst>
            <a:ext uri="{FF2B5EF4-FFF2-40B4-BE49-F238E27FC236}">
              <a16:creationId xmlns:a16="http://schemas.microsoft.com/office/drawing/2014/main" id="{00000000-0008-0000-0100-000003F90400}"/>
            </a:ext>
          </a:extLst>
        </xdr:cNvPr>
        <xdr:cNvSpPr txBox="1">
          <a:spLocks noChangeArrowheads="1"/>
        </xdr:cNvSpPr>
      </xdr:nvSpPr>
      <xdr:spPr bwMode="auto">
        <a:xfrm>
          <a:off x="2638425" y="81915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25735</xdr:rowOff>
    </xdr:to>
    <xdr:sp macro="" textlink="">
      <xdr:nvSpPr>
        <xdr:cNvPr id="22" name="Text Box 2">
          <a:extLst>
            <a:ext uri="{FF2B5EF4-FFF2-40B4-BE49-F238E27FC236}">
              <a16:creationId xmlns:a16="http://schemas.microsoft.com/office/drawing/2014/main" id="{00000000-0008-0000-0100-000004F90400}"/>
            </a:ext>
          </a:extLst>
        </xdr:cNvPr>
        <xdr:cNvSpPr txBox="1">
          <a:spLocks noChangeArrowheads="1"/>
        </xdr:cNvSpPr>
      </xdr:nvSpPr>
      <xdr:spPr bwMode="auto">
        <a:xfrm>
          <a:off x="2638425" y="81915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25735</xdr:rowOff>
    </xdr:to>
    <xdr:sp macro="" textlink="">
      <xdr:nvSpPr>
        <xdr:cNvPr id="23" name="Text Box 2">
          <a:extLst>
            <a:ext uri="{FF2B5EF4-FFF2-40B4-BE49-F238E27FC236}">
              <a16:creationId xmlns:a16="http://schemas.microsoft.com/office/drawing/2014/main" id="{00000000-0008-0000-0100-000005F90400}"/>
            </a:ext>
          </a:extLst>
        </xdr:cNvPr>
        <xdr:cNvSpPr txBox="1">
          <a:spLocks noChangeArrowheads="1"/>
        </xdr:cNvSpPr>
      </xdr:nvSpPr>
      <xdr:spPr bwMode="auto">
        <a:xfrm>
          <a:off x="2638425" y="81915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63835</xdr:rowOff>
    </xdr:to>
    <xdr:sp macro="" textlink="">
      <xdr:nvSpPr>
        <xdr:cNvPr id="24" name="Text Box 2">
          <a:extLst>
            <a:ext uri="{FF2B5EF4-FFF2-40B4-BE49-F238E27FC236}">
              <a16:creationId xmlns:a16="http://schemas.microsoft.com/office/drawing/2014/main" id="{00000000-0008-0000-0100-000006F90400}"/>
            </a:ext>
          </a:extLst>
        </xdr:cNvPr>
        <xdr:cNvSpPr txBox="1">
          <a:spLocks noChangeArrowheads="1"/>
        </xdr:cNvSpPr>
      </xdr:nvSpPr>
      <xdr:spPr bwMode="auto">
        <a:xfrm>
          <a:off x="2638425" y="819150"/>
          <a:ext cx="76200" cy="247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63835</xdr:rowOff>
    </xdr:to>
    <xdr:sp macro="" textlink="">
      <xdr:nvSpPr>
        <xdr:cNvPr id="25" name="Text Box 2">
          <a:extLst>
            <a:ext uri="{FF2B5EF4-FFF2-40B4-BE49-F238E27FC236}">
              <a16:creationId xmlns:a16="http://schemas.microsoft.com/office/drawing/2014/main" id="{00000000-0008-0000-0100-000007F90400}"/>
            </a:ext>
          </a:extLst>
        </xdr:cNvPr>
        <xdr:cNvSpPr txBox="1">
          <a:spLocks noChangeArrowheads="1"/>
        </xdr:cNvSpPr>
      </xdr:nvSpPr>
      <xdr:spPr bwMode="auto">
        <a:xfrm>
          <a:off x="2638425" y="819150"/>
          <a:ext cx="76200" cy="247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25735</xdr:rowOff>
    </xdr:to>
    <xdr:sp macro="" textlink="">
      <xdr:nvSpPr>
        <xdr:cNvPr id="26" name="Text Box 2">
          <a:extLst>
            <a:ext uri="{FF2B5EF4-FFF2-40B4-BE49-F238E27FC236}">
              <a16:creationId xmlns:a16="http://schemas.microsoft.com/office/drawing/2014/main" id="{00000000-0008-0000-0100-000008F90400}"/>
            </a:ext>
          </a:extLst>
        </xdr:cNvPr>
        <xdr:cNvSpPr txBox="1">
          <a:spLocks noChangeArrowheads="1"/>
        </xdr:cNvSpPr>
      </xdr:nvSpPr>
      <xdr:spPr bwMode="auto">
        <a:xfrm>
          <a:off x="2638425" y="81915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25735</xdr:rowOff>
    </xdr:to>
    <xdr:sp macro="" textlink="">
      <xdr:nvSpPr>
        <xdr:cNvPr id="27" name="Text Box 2">
          <a:extLst>
            <a:ext uri="{FF2B5EF4-FFF2-40B4-BE49-F238E27FC236}">
              <a16:creationId xmlns:a16="http://schemas.microsoft.com/office/drawing/2014/main" id="{00000000-0008-0000-0100-000009F90400}"/>
            </a:ext>
          </a:extLst>
        </xdr:cNvPr>
        <xdr:cNvSpPr txBox="1">
          <a:spLocks noChangeArrowheads="1"/>
        </xdr:cNvSpPr>
      </xdr:nvSpPr>
      <xdr:spPr bwMode="auto">
        <a:xfrm>
          <a:off x="2638425" y="81915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25735</xdr:rowOff>
    </xdr:to>
    <xdr:sp macro="" textlink="">
      <xdr:nvSpPr>
        <xdr:cNvPr id="28" name="Text Box 2">
          <a:extLst>
            <a:ext uri="{FF2B5EF4-FFF2-40B4-BE49-F238E27FC236}">
              <a16:creationId xmlns:a16="http://schemas.microsoft.com/office/drawing/2014/main" id="{00000000-0008-0000-0100-00000AF90400}"/>
            </a:ext>
          </a:extLst>
        </xdr:cNvPr>
        <xdr:cNvSpPr txBox="1">
          <a:spLocks noChangeArrowheads="1"/>
        </xdr:cNvSpPr>
      </xdr:nvSpPr>
      <xdr:spPr bwMode="auto">
        <a:xfrm>
          <a:off x="2638425" y="81915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16210</xdr:rowOff>
    </xdr:to>
    <xdr:sp macro="" textlink="">
      <xdr:nvSpPr>
        <xdr:cNvPr id="29" name="Text Box 2">
          <a:extLst>
            <a:ext uri="{FF2B5EF4-FFF2-40B4-BE49-F238E27FC236}">
              <a16:creationId xmlns:a16="http://schemas.microsoft.com/office/drawing/2014/main" id="{00000000-0008-0000-0100-00000BF90400}"/>
            </a:ext>
          </a:extLst>
        </xdr:cNvPr>
        <xdr:cNvSpPr txBox="1">
          <a:spLocks noChangeArrowheads="1"/>
        </xdr:cNvSpPr>
      </xdr:nvSpPr>
      <xdr:spPr bwMode="auto">
        <a:xfrm>
          <a:off x="2638425" y="81915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16210</xdr:rowOff>
    </xdr:to>
    <xdr:sp macro="" textlink="">
      <xdr:nvSpPr>
        <xdr:cNvPr id="30" name="Text Box 2">
          <a:extLst>
            <a:ext uri="{FF2B5EF4-FFF2-40B4-BE49-F238E27FC236}">
              <a16:creationId xmlns:a16="http://schemas.microsoft.com/office/drawing/2014/main" id="{00000000-0008-0000-0100-00000CF90400}"/>
            </a:ext>
          </a:extLst>
        </xdr:cNvPr>
        <xdr:cNvSpPr txBox="1">
          <a:spLocks noChangeArrowheads="1"/>
        </xdr:cNvSpPr>
      </xdr:nvSpPr>
      <xdr:spPr bwMode="auto">
        <a:xfrm>
          <a:off x="2638425" y="81915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21844</xdr:rowOff>
    </xdr:to>
    <xdr:sp macro="" textlink="">
      <xdr:nvSpPr>
        <xdr:cNvPr id="63" name="Text Box 2">
          <a:extLst>
            <a:ext uri="{FF2B5EF4-FFF2-40B4-BE49-F238E27FC236}">
              <a16:creationId xmlns:a16="http://schemas.microsoft.com/office/drawing/2014/main" id="{A2588524-3514-4919-80D6-411195EC6CC7}"/>
            </a:ext>
          </a:extLst>
        </xdr:cNvPr>
        <xdr:cNvSpPr txBox="1">
          <a:spLocks noChangeArrowheads="1"/>
        </xdr:cNvSpPr>
      </xdr:nvSpPr>
      <xdr:spPr bwMode="auto">
        <a:xfrm>
          <a:off x="686752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59944</xdr:rowOff>
    </xdr:to>
    <xdr:sp macro="" textlink="">
      <xdr:nvSpPr>
        <xdr:cNvPr id="64" name="Text Box 2">
          <a:extLst>
            <a:ext uri="{FF2B5EF4-FFF2-40B4-BE49-F238E27FC236}">
              <a16:creationId xmlns:a16="http://schemas.microsoft.com/office/drawing/2014/main" id="{17C52447-E2DD-4D31-9BBB-81AF644E187A}"/>
            </a:ext>
          </a:extLst>
        </xdr:cNvPr>
        <xdr:cNvSpPr txBox="1">
          <a:spLocks noChangeArrowheads="1"/>
        </xdr:cNvSpPr>
      </xdr:nvSpPr>
      <xdr:spPr bwMode="auto">
        <a:xfrm>
          <a:off x="686752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21844</xdr:rowOff>
    </xdr:to>
    <xdr:sp macro="" textlink="">
      <xdr:nvSpPr>
        <xdr:cNvPr id="65" name="Text Box 2">
          <a:extLst>
            <a:ext uri="{FF2B5EF4-FFF2-40B4-BE49-F238E27FC236}">
              <a16:creationId xmlns:a16="http://schemas.microsoft.com/office/drawing/2014/main" id="{8607DD4C-537F-4009-8056-5EBC2E039088}"/>
            </a:ext>
          </a:extLst>
        </xdr:cNvPr>
        <xdr:cNvSpPr txBox="1">
          <a:spLocks noChangeArrowheads="1"/>
        </xdr:cNvSpPr>
      </xdr:nvSpPr>
      <xdr:spPr bwMode="auto">
        <a:xfrm>
          <a:off x="686752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59944</xdr:rowOff>
    </xdr:to>
    <xdr:sp macro="" textlink="">
      <xdr:nvSpPr>
        <xdr:cNvPr id="66" name="Text Box 2">
          <a:extLst>
            <a:ext uri="{FF2B5EF4-FFF2-40B4-BE49-F238E27FC236}">
              <a16:creationId xmlns:a16="http://schemas.microsoft.com/office/drawing/2014/main" id="{18BD7EB1-B764-4972-8456-838AC008F742}"/>
            </a:ext>
          </a:extLst>
        </xdr:cNvPr>
        <xdr:cNvSpPr txBox="1">
          <a:spLocks noChangeArrowheads="1"/>
        </xdr:cNvSpPr>
      </xdr:nvSpPr>
      <xdr:spPr bwMode="auto">
        <a:xfrm>
          <a:off x="686752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21844</xdr:rowOff>
    </xdr:to>
    <xdr:sp macro="" textlink="">
      <xdr:nvSpPr>
        <xdr:cNvPr id="67" name="Text Box 2">
          <a:extLst>
            <a:ext uri="{FF2B5EF4-FFF2-40B4-BE49-F238E27FC236}">
              <a16:creationId xmlns:a16="http://schemas.microsoft.com/office/drawing/2014/main" id="{B5D12206-438D-4719-9AAF-AEAAEDD2F685}"/>
            </a:ext>
          </a:extLst>
        </xdr:cNvPr>
        <xdr:cNvSpPr txBox="1">
          <a:spLocks noChangeArrowheads="1"/>
        </xdr:cNvSpPr>
      </xdr:nvSpPr>
      <xdr:spPr bwMode="auto">
        <a:xfrm>
          <a:off x="686752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59944</xdr:rowOff>
    </xdr:to>
    <xdr:sp macro="" textlink="">
      <xdr:nvSpPr>
        <xdr:cNvPr id="68" name="Text Box 2">
          <a:extLst>
            <a:ext uri="{FF2B5EF4-FFF2-40B4-BE49-F238E27FC236}">
              <a16:creationId xmlns:a16="http://schemas.microsoft.com/office/drawing/2014/main" id="{54B3C2D2-400E-429B-B08F-5B928EB46523}"/>
            </a:ext>
          </a:extLst>
        </xdr:cNvPr>
        <xdr:cNvSpPr txBox="1">
          <a:spLocks noChangeArrowheads="1"/>
        </xdr:cNvSpPr>
      </xdr:nvSpPr>
      <xdr:spPr bwMode="auto">
        <a:xfrm>
          <a:off x="686752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31369</xdr:rowOff>
    </xdr:to>
    <xdr:sp macro="" textlink="">
      <xdr:nvSpPr>
        <xdr:cNvPr id="69" name="Text Box 2">
          <a:extLst>
            <a:ext uri="{FF2B5EF4-FFF2-40B4-BE49-F238E27FC236}">
              <a16:creationId xmlns:a16="http://schemas.microsoft.com/office/drawing/2014/main" id="{F5FFAC75-0E9B-43EB-96E6-AE4779CA0E90}"/>
            </a:ext>
          </a:extLst>
        </xdr:cNvPr>
        <xdr:cNvSpPr txBox="1">
          <a:spLocks noChangeArrowheads="1"/>
        </xdr:cNvSpPr>
      </xdr:nvSpPr>
      <xdr:spPr bwMode="auto">
        <a:xfrm>
          <a:off x="686752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31369</xdr:rowOff>
    </xdr:to>
    <xdr:sp macro="" textlink="">
      <xdr:nvSpPr>
        <xdr:cNvPr id="70" name="Text Box 2">
          <a:extLst>
            <a:ext uri="{FF2B5EF4-FFF2-40B4-BE49-F238E27FC236}">
              <a16:creationId xmlns:a16="http://schemas.microsoft.com/office/drawing/2014/main" id="{4C12CC42-B993-4859-813D-6E82A9592428}"/>
            </a:ext>
          </a:extLst>
        </xdr:cNvPr>
        <xdr:cNvSpPr txBox="1">
          <a:spLocks noChangeArrowheads="1"/>
        </xdr:cNvSpPr>
      </xdr:nvSpPr>
      <xdr:spPr bwMode="auto">
        <a:xfrm>
          <a:off x="686752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31369</xdr:rowOff>
    </xdr:to>
    <xdr:sp macro="" textlink="">
      <xdr:nvSpPr>
        <xdr:cNvPr id="71" name="Text Box 2">
          <a:extLst>
            <a:ext uri="{FF2B5EF4-FFF2-40B4-BE49-F238E27FC236}">
              <a16:creationId xmlns:a16="http://schemas.microsoft.com/office/drawing/2014/main" id="{72553447-9B16-43E0-924C-0C4F399E0887}"/>
            </a:ext>
          </a:extLst>
        </xdr:cNvPr>
        <xdr:cNvSpPr txBox="1">
          <a:spLocks noChangeArrowheads="1"/>
        </xdr:cNvSpPr>
      </xdr:nvSpPr>
      <xdr:spPr bwMode="auto">
        <a:xfrm>
          <a:off x="686752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69469</xdr:rowOff>
    </xdr:to>
    <xdr:sp macro="" textlink="">
      <xdr:nvSpPr>
        <xdr:cNvPr id="72" name="Text Box 2">
          <a:extLst>
            <a:ext uri="{FF2B5EF4-FFF2-40B4-BE49-F238E27FC236}">
              <a16:creationId xmlns:a16="http://schemas.microsoft.com/office/drawing/2014/main" id="{FC01963E-F1F8-4BB4-84D8-F5549B4A522B}"/>
            </a:ext>
          </a:extLst>
        </xdr:cNvPr>
        <xdr:cNvSpPr txBox="1">
          <a:spLocks noChangeArrowheads="1"/>
        </xdr:cNvSpPr>
      </xdr:nvSpPr>
      <xdr:spPr bwMode="auto">
        <a:xfrm>
          <a:off x="6867525"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69469</xdr:rowOff>
    </xdr:to>
    <xdr:sp macro="" textlink="">
      <xdr:nvSpPr>
        <xdr:cNvPr id="73" name="Text Box 2">
          <a:extLst>
            <a:ext uri="{FF2B5EF4-FFF2-40B4-BE49-F238E27FC236}">
              <a16:creationId xmlns:a16="http://schemas.microsoft.com/office/drawing/2014/main" id="{70ADFF73-A722-441F-BC90-76DB83F8F7C7}"/>
            </a:ext>
          </a:extLst>
        </xdr:cNvPr>
        <xdr:cNvSpPr txBox="1">
          <a:spLocks noChangeArrowheads="1"/>
        </xdr:cNvSpPr>
      </xdr:nvSpPr>
      <xdr:spPr bwMode="auto">
        <a:xfrm>
          <a:off x="6867525"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31369</xdr:rowOff>
    </xdr:to>
    <xdr:sp macro="" textlink="">
      <xdr:nvSpPr>
        <xdr:cNvPr id="74" name="Text Box 2">
          <a:extLst>
            <a:ext uri="{FF2B5EF4-FFF2-40B4-BE49-F238E27FC236}">
              <a16:creationId xmlns:a16="http://schemas.microsoft.com/office/drawing/2014/main" id="{8A54EF00-C799-40DE-9FC3-2CEB4DEFBFFE}"/>
            </a:ext>
          </a:extLst>
        </xdr:cNvPr>
        <xdr:cNvSpPr txBox="1">
          <a:spLocks noChangeArrowheads="1"/>
        </xdr:cNvSpPr>
      </xdr:nvSpPr>
      <xdr:spPr bwMode="auto">
        <a:xfrm>
          <a:off x="686752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31369</xdr:rowOff>
    </xdr:to>
    <xdr:sp macro="" textlink="">
      <xdr:nvSpPr>
        <xdr:cNvPr id="75" name="Text Box 2">
          <a:extLst>
            <a:ext uri="{FF2B5EF4-FFF2-40B4-BE49-F238E27FC236}">
              <a16:creationId xmlns:a16="http://schemas.microsoft.com/office/drawing/2014/main" id="{DF200AFD-34B7-4125-983B-011B616C6A91}"/>
            </a:ext>
          </a:extLst>
        </xdr:cNvPr>
        <xdr:cNvSpPr txBox="1">
          <a:spLocks noChangeArrowheads="1"/>
        </xdr:cNvSpPr>
      </xdr:nvSpPr>
      <xdr:spPr bwMode="auto">
        <a:xfrm>
          <a:off x="686752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31369</xdr:rowOff>
    </xdr:to>
    <xdr:sp macro="" textlink="">
      <xdr:nvSpPr>
        <xdr:cNvPr id="76" name="Text Box 2">
          <a:extLst>
            <a:ext uri="{FF2B5EF4-FFF2-40B4-BE49-F238E27FC236}">
              <a16:creationId xmlns:a16="http://schemas.microsoft.com/office/drawing/2014/main" id="{66051032-E714-4554-9D12-B5EA0C38E2DD}"/>
            </a:ext>
          </a:extLst>
        </xdr:cNvPr>
        <xdr:cNvSpPr txBox="1">
          <a:spLocks noChangeArrowheads="1"/>
        </xdr:cNvSpPr>
      </xdr:nvSpPr>
      <xdr:spPr bwMode="auto">
        <a:xfrm>
          <a:off x="686752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21844</xdr:rowOff>
    </xdr:to>
    <xdr:sp macro="" textlink="">
      <xdr:nvSpPr>
        <xdr:cNvPr id="77" name="Text Box 2">
          <a:extLst>
            <a:ext uri="{FF2B5EF4-FFF2-40B4-BE49-F238E27FC236}">
              <a16:creationId xmlns:a16="http://schemas.microsoft.com/office/drawing/2014/main" id="{38A8F26C-F435-4198-AF39-BCD3EECFF466}"/>
            </a:ext>
          </a:extLst>
        </xdr:cNvPr>
        <xdr:cNvSpPr txBox="1">
          <a:spLocks noChangeArrowheads="1"/>
        </xdr:cNvSpPr>
      </xdr:nvSpPr>
      <xdr:spPr bwMode="auto">
        <a:xfrm>
          <a:off x="686752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4</xdr:row>
      <xdr:rowOff>0</xdr:rowOff>
    </xdr:from>
    <xdr:to>
      <xdr:col>11</xdr:col>
      <xdr:colOff>180975</xdr:colOff>
      <xdr:row>5</xdr:row>
      <xdr:rowOff>21844</xdr:rowOff>
    </xdr:to>
    <xdr:sp macro="" textlink="">
      <xdr:nvSpPr>
        <xdr:cNvPr id="78" name="Text Box 2">
          <a:extLst>
            <a:ext uri="{FF2B5EF4-FFF2-40B4-BE49-F238E27FC236}">
              <a16:creationId xmlns:a16="http://schemas.microsoft.com/office/drawing/2014/main" id="{95E348B8-5E72-4606-9A22-4175BF23D699}"/>
            </a:ext>
          </a:extLst>
        </xdr:cNvPr>
        <xdr:cNvSpPr txBox="1">
          <a:spLocks noChangeArrowheads="1"/>
        </xdr:cNvSpPr>
      </xdr:nvSpPr>
      <xdr:spPr bwMode="auto">
        <a:xfrm>
          <a:off x="686752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25735</xdr:rowOff>
    </xdr:to>
    <xdr:sp macro="" textlink="">
      <xdr:nvSpPr>
        <xdr:cNvPr id="44" name="Text Box 2">
          <a:extLst>
            <a:ext uri="{FF2B5EF4-FFF2-40B4-BE49-F238E27FC236}">
              <a16:creationId xmlns:a16="http://schemas.microsoft.com/office/drawing/2014/main" id="{D70658BA-C828-4460-8741-945B9ED51F50}"/>
            </a:ext>
          </a:extLst>
        </xdr:cNvPr>
        <xdr:cNvSpPr txBox="1">
          <a:spLocks noChangeArrowheads="1"/>
        </xdr:cNvSpPr>
      </xdr:nvSpPr>
      <xdr:spPr bwMode="auto">
        <a:xfrm>
          <a:off x="801052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63835</xdr:rowOff>
    </xdr:to>
    <xdr:sp macro="" textlink="">
      <xdr:nvSpPr>
        <xdr:cNvPr id="45" name="Text Box 2">
          <a:extLst>
            <a:ext uri="{FF2B5EF4-FFF2-40B4-BE49-F238E27FC236}">
              <a16:creationId xmlns:a16="http://schemas.microsoft.com/office/drawing/2014/main" id="{7A72639A-4D37-4D9B-BFFA-D3F73BF917AB}"/>
            </a:ext>
          </a:extLst>
        </xdr:cNvPr>
        <xdr:cNvSpPr txBox="1">
          <a:spLocks noChangeArrowheads="1"/>
        </xdr:cNvSpPr>
      </xdr:nvSpPr>
      <xdr:spPr bwMode="auto">
        <a:xfrm>
          <a:off x="801052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25735</xdr:rowOff>
    </xdr:to>
    <xdr:sp macro="" textlink="">
      <xdr:nvSpPr>
        <xdr:cNvPr id="46" name="Text Box 2">
          <a:extLst>
            <a:ext uri="{FF2B5EF4-FFF2-40B4-BE49-F238E27FC236}">
              <a16:creationId xmlns:a16="http://schemas.microsoft.com/office/drawing/2014/main" id="{ED93B4A2-C8BE-4404-A8D6-868E74723080}"/>
            </a:ext>
          </a:extLst>
        </xdr:cNvPr>
        <xdr:cNvSpPr txBox="1">
          <a:spLocks noChangeArrowheads="1"/>
        </xdr:cNvSpPr>
      </xdr:nvSpPr>
      <xdr:spPr bwMode="auto">
        <a:xfrm>
          <a:off x="801052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63835</xdr:rowOff>
    </xdr:to>
    <xdr:sp macro="" textlink="">
      <xdr:nvSpPr>
        <xdr:cNvPr id="47" name="Text Box 2">
          <a:extLst>
            <a:ext uri="{FF2B5EF4-FFF2-40B4-BE49-F238E27FC236}">
              <a16:creationId xmlns:a16="http://schemas.microsoft.com/office/drawing/2014/main" id="{915A684F-756B-42A2-AEFA-1F853ADBE5B3}"/>
            </a:ext>
          </a:extLst>
        </xdr:cNvPr>
        <xdr:cNvSpPr txBox="1">
          <a:spLocks noChangeArrowheads="1"/>
        </xdr:cNvSpPr>
      </xdr:nvSpPr>
      <xdr:spPr bwMode="auto">
        <a:xfrm>
          <a:off x="801052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25735</xdr:rowOff>
    </xdr:to>
    <xdr:sp macro="" textlink="">
      <xdr:nvSpPr>
        <xdr:cNvPr id="48" name="Text Box 2">
          <a:extLst>
            <a:ext uri="{FF2B5EF4-FFF2-40B4-BE49-F238E27FC236}">
              <a16:creationId xmlns:a16="http://schemas.microsoft.com/office/drawing/2014/main" id="{02878209-7E2E-4701-BAD1-173F62148305}"/>
            </a:ext>
          </a:extLst>
        </xdr:cNvPr>
        <xdr:cNvSpPr txBox="1">
          <a:spLocks noChangeArrowheads="1"/>
        </xdr:cNvSpPr>
      </xdr:nvSpPr>
      <xdr:spPr bwMode="auto">
        <a:xfrm>
          <a:off x="801052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63835</xdr:rowOff>
    </xdr:to>
    <xdr:sp macro="" textlink="">
      <xdr:nvSpPr>
        <xdr:cNvPr id="49" name="Text Box 2">
          <a:extLst>
            <a:ext uri="{FF2B5EF4-FFF2-40B4-BE49-F238E27FC236}">
              <a16:creationId xmlns:a16="http://schemas.microsoft.com/office/drawing/2014/main" id="{FB56A96D-C0BB-48FD-96DE-DC42B5468FEF}"/>
            </a:ext>
          </a:extLst>
        </xdr:cNvPr>
        <xdr:cNvSpPr txBox="1">
          <a:spLocks noChangeArrowheads="1"/>
        </xdr:cNvSpPr>
      </xdr:nvSpPr>
      <xdr:spPr bwMode="auto">
        <a:xfrm>
          <a:off x="801052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35260</xdr:rowOff>
    </xdr:to>
    <xdr:sp macro="" textlink="">
      <xdr:nvSpPr>
        <xdr:cNvPr id="50" name="Text Box 2">
          <a:extLst>
            <a:ext uri="{FF2B5EF4-FFF2-40B4-BE49-F238E27FC236}">
              <a16:creationId xmlns:a16="http://schemas.microsoft.com/office/drawing/2014/main" id="{FF33D1F3-826D-4643-9E45-0A12B46C1A0E}"/>
            </a:ext>
          </a:extLst>
        </xdr:cNvPr>
        <xdr:cNvSpPr txBox="1">
          <a:spLocks noChangeArrowheads="1"/>
        </xdr:cNvSpPr>
      </xdr:nvSpPr>
      <xdr:spPr bwMode="auto">
        <a:xfrm>
          <a:off x="801052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35260</xdr:rowOff>
    </xdr:to>
    <xdr:sp macro="" textlink="">
      <xdr:nvSpPr>
        <xdr:cNvPr id="51" name="Text Box 2">
          <a:extLst>
            <a:ext uri="{FF2B5EF4-FFF2-40B4-BE49-F238E27FC236}">
              <a16:creationId xmlns:a16="http://schemas.microsoft.com/office/drawing/2014/main" id="{27869DB6-B0F0-4A83-B477-526B382010D5}"/>
            </a:ext>
          </a:extLst>
        </xdr:cNvPr>
        <xdr:cNvSpPr txBox="1">
          <a:spLocks noChangeArrowheads="1"/>
        </xdr:cNvSpPr>
      </xdr:nvSpPr>
      <xdr:spPr bwMode="auto">
        <a:xfrm>
          <a:off x="801052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35260</xdr:rowOff>
    </xdr:to>
    <xdr:sp macro="" textlink="">
      <xdr:nvSpPr>
        <xdr:cNvPr id="52" name="Text Box 2">
          <a:extLst>
            <a:ext uri="{FF2B5EF4-FFF2-40B4-BE49-F238E27FC236}">
              <a16:creationId xmlns:a16="http://schemas.microsoft.com/office/drawing/2014/main" id="{2DEB7981-832D-440D-B3DB-373A1A776089}"/>
            </a:ext>
          </a:extLst>
        </xdr:cNvPr>
        <xdr:cNvSpPr txBox="1">
          <a:spLocks noChangeArrowheads="1"/>
        </xdr:cNvSpPr>
      </xdr:nvSpPr>
      <xdr:spPr bwMode="auto">
        <a:xfrm>
          <a:off x="801052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73360</xdr:rowOff>
    </xdr:to>
    <xdr:sp macro="" textlink="">
      <xdr:nvSpPr>
        <xdr:cNvPr id="53" name="Text Box 2">
          <a:extLst>
            <a:ext uri="{FF2B5EF4-FFF2-40B4-BE49-F238E27FC236}">
              <a16:creationId xmlns:a16="http://schemas.microsoft.com/office/drawing/2014/main" id="{59D90D49-CF50-4529-AB72-3D5575CA4E43}"/>
            </a:ext>
          </a:extLst>
        </xdr:cNvPr>
        <xdr:cNvSpPr txBox="1">
          <a:spLocks noChangeArrowheads="1"/>
        </xdr:cNvSpPr>
      </xdr:nvSpPr>
      <xdr:spPr bwMode="auto">
        <a:xfrm>
          <a:off x="8010525" y="6477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73360</xdr:rowOff>
    </xdr:to>
    <xdr:sp macro="" textlink="">
      <xdr:nvSpPr>
        <xdr:cNvPr id="54" name="Text Box 2">
          <a:extLst>
            <a:ext uri="{FF2B5EF4-FFF2-40B4-BE49-F238E27FC236}">
              <a16:creationId xmlns:a16="http://schemas.microsoft.com/office/drawing/2014/main" id="{F6A509BF-1DE6-405A-95B9-6F2B59B5D14F}"/>
            </a:ext>
          </a:extLst>
        </xdr:cNvPr>
        <xdr:cNvSpPr txBox="1">
          <a:spLocks noChangeArrowheads="1"/>
        </xdr:cNvSpPr>
      </xdr:nvSpPr>
      <xdr:spPr bwMode="auto">
        <a:xfrm>
          <a:off x="8010525" y="6477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35260</xdr:rowOff>
    </xdr:to>
    <xdr:sp macro="" textlink="">
      <xdr:nvSpPr>
        <xdr:cNvPr id="55" name="Text Box 2">
          <a:extLst>
            <a:ext uri="{FF2B5EF4-FFF2-40B4-BE49-F238E27FC236}">
              <a16:creationId xmlns:a16="http://schemas.microsoft.com/office/drawing/2014/main" id="{3035CE39-9278-4E19-9852-FFA2ED5CB833}"/>
            </a:ext>
          </a:extLst>
        </xdr:cNvPr>
        <xdr:cNvSpPr txBox="1">
          <a:spLocks noChangeArrowheads="1"/>
        </xdr:cNvSpPr>
      </xdr:nvSpPr>
      <xdr:spPr bwMode="auto">
        <a:xfrm>
          <a:off x="801052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35260</xdr:rowOff>
    </xdr:to>
    <xdr:sp macro="" textlink="">
      <xdr:nvSpPr>
        <xdr:cNvPr id="56" name="Text Box 2">
          <a:extLst>
            <a:ext uri="{FF2B5EF4-FFF2-40B4-BE49-F238E27FC236}">
              <a16:creationId xmlns:a16="http://schemas.microsoft.com/office/drawing/2014/main" id="{911F2FAE-895C-4A8E-B881-B14DAFD3CA83}"/>
            </a:ext>
          </a:extLst>
        </xdr:cNvPr>
        <xdr:cNvSpPr txBox="1">
          <a:spLocks noChangeArrowheads="1"/>
        </xdr:cNvSpPr>
      </xdr:nvSpPr>
      <xdr:spPr bwMode="auto">
        <a:xfrm>
          <a:off x="801052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35260</xdr:rowOff>
    </xdr:to>
    <xdr:sp macro="" textlink="">
      <xdr:nvSpPr>
        <xdr:cNvPr id="57" name="Text Box 2">
          <a:extLst>
            <a:ext uri="{FF2B5EF4-FFF2-40B4-BE49-F238E27FC236}">
              <a16:creationId xmlns:a16="http://schemas.microsoft.com/office/drawing/2014/main" id="{3BC2D252-FDD6-4249-BA33-1E55A8811D2E}"/>
            </a:ext>
          </a:extLst>
        </xdr:cNvPr>
        <xdr:cNvSpPr txBox="1">
          <a:spLocks noChangeArrowheads="1"/>
        </xdr:cNvSpPr>
      </xdr:nvSpPr>
      <xdr:spPr bwMode="auto">
        <a:xfrm>
          <a:off x="801052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25735</xdr:rowOff>
    </xdr:to>
    <xdr:sp macro="" textlink="">
      <xdr:nvSpPr>
        <xdr:cNvPr id="58" name="Text Box 2">
          <a:extLst>
            <a:ext uri="{FF2B5EF4-FFF2-40B4-BE49-F238E27FC236}">
              <a16:creationId xmlns:a16="http://schemas.microsoft.com/office/drawing/2014/main" id="{CFCA96DA-B4C5-4283-AA49-84CEB5FF5640}"/>
            </a:ext>
          </a:extLst>
        </xdr:cNvPr>
        <xdr:cNvSpPr txBox="1">
          <a:spLocks noChangeArrowheads="1"/>
        </xdr:cNvSpPr>
      </xdr:nvSpPr>
      <xdr:spPr bwMode="auto">
        <a:xfrm>
          <a:off x="801052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25735</xdr:rowOff>
    </xdr:to>
    <xdr:sp macro="" textlink="">
      <xdr:nvSpPr>
        <xdr:cNvPr id="59" name="Text Box 2">
          <a:extLst>
            <a:ext uri="{FF2B5EF4-FFF2-40B4-BE49-F238E27FC236}">
              <a16:creationId xmlns:a16="http://schemas.microsoft.com/office/drawing/2014/main" id="{47B0C62C-DCA5-4A20-A918-48638016F096}"/>
            </a:ext>
          </a:extLst>
        </xdr:cNvPr>
        <xdr:cNvSpPr txBox="1">
          <a:spLocks noChangeArrowheads="1"/>
        </xdr:cNvSpPr>
      </xdr:nvSpPr>
      <xdr:spPr bwMode="auto">
        <a:xfrm>
          <a:off x="801052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31369</xdr:rowOff>
    </xdr:to>
    <xdr:sp macro="" textlink="">
      <xdr:nvSpPr>
        <xdr:cNvPr id="60" name="Text Box 2">
          <a:extLst>
            <a:ext uri="{FF2B5EF4-FFF2-40B4-BE49-F238E27FC236}">
              <a16:creationId xmlns:a16="http://schemas.microsoft.com/office/drawing/2014/main" id="{30A901F9-3F58-4A53-AE35-1D16D093E1B0}"/>
            </a:ext>
          </a:extLst>
        </xdr:cNvPr>
        <xdr:cNvSpPr txBox="1">
          <a:spLocks noChangeArrowheads="1"/>
        </xdr:cNvSpPr>
      </xdr:nvSpPr>
      <xdr:spPr bwMode="auto">
        <a:xfrm>
          <a:off x="801052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69469</xdr:rowOff>
    </xdr:to>
    <xdr:sp macro="" textlink="">
      <xdr:nvSpPr>
        <xdr:cNvPr id="61" name="Text Box 2">
          <a:extLst>
            <a:ext uri="{FF2B5EF4-FFF2-40B4-BE49-F238E27FC236}">
              <a16:creationId xmlns:a16="http://schemas.microsoft.com/office/drawing/2014/main" id="{2D4BD815-E369-44A5-A22D-82E6E308A321}"/>
            </a:ext>
          </a:extLst>
        </xdr:cNvPr>
        <xdr:cNvSpPr txBox="1">
          <a:spLocks noChangeArrowheads="1"/>
        </xdr:cNvSpPr>
      </xdr:nvSpPr>
      <xdr:spPr bwMode="auto">
        <a:xfrm>
          <a:off x="801052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31369</xdr:rowOff>
    </xdr:to>
    <xdr:sp macro="" textlink="">
      <xdr:nvSpPr>
        <xdr:cNvPr id="62" name="Text Box 2">
          <a:extLst>
            <a:ext uri="{FF2B5EF4-FFF2-40B4-BE49-F238E27FC236}">
              <a16:creationId xmlns:a16="http://schemas.microsoft.com/office/drawing/2014/main" id="{5EC24276-63C3-4CDF-AD04-29ADA51C2F7A}"/>
            </a:ext>
          </a:extLst>
        </xdr:cNvPr>
        <xdr:cNvSpPr txBox="1">
          <a:spLocks noChangeArrowheads="1"/>
        </xdr:cNvSpPr>
      </xdr:nvSpPr>
      <xdr:spPr bwMode="auto">
        <a:xfrm>
          <a:off x="801052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69469</xdr:rowOff>
    </xdr:to>
    <xdr:sp macro="" textlink="">
      <xdr:nvSpPr>
        <xdr:cNvPr id="79" name="Text Box 2">
          <a:extLst>
            <a:ext uri="{FF2B5EF4-FFF2-40B4-BE49-F238E27FC236}">
              <a16:creationId xmlns:a16="http://schemas.microsoft.com/office/drawing/2014/main" id="{60DED3C4-BABC-4F8D-9989-F2801E2A3D39}"/>
            </a:ext>
          </a:extLst>
        </xdr:cNvPr>
        <xdr:cNvSpPr txBox="1">
          <a:spLocks noChangeArrowheads="1"/>
        </xdr:cNvSpPr>
      </xdr:nvSpPr>
      <xdr:spPr bwMode="auto">
        <a:xfrm>
          <a:off x="801052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31369</xdr:rowOff>
    </xdr:to>
    <xdr:sp macro="" textlink="">
      <xdr:nvSpPr>
        <xdr:cNvPr id="80" name="Text Box 2">
          <a:extLst>
            <a:ext uri="{FF2B5EF4-FFF2-40B4-BE49-F238E27FC236}">
              <a16:creationId xmlns:a16="http://schemas.microsoft.com/office/drawing/2014/main" id="{173943ED-91D1-4F18-A269-40BF6D30D141}"/>
            </a:ext>
          </a:extLst>
        </xdr:cNvPr>
        <xdr:cNvSpPr txBox="1">
          <a:spLocks noChangeArrowheads="1"/>
        </xdr:cNvSpPr>
      </xdr:nvSpPr>
      <xdr:spPr bwMode="auto">
        <a:xfrm>
          <a:off x="801052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69469</xdr:rowOff>
    </xdr:to>
    <xdr:sp macro="" textlink="">
      <xdr:nvSpPr>
        <xdr:cNvPr id="81" name="Text Box 2">
          <a:extLst>
            <a:ext uri="{FF2B5EF4-FFF2-40B4-BE49-F238E27FC236}">
              <a16:creationId xmlns:a16="http://schemas.microsoft.com/office/drawing/2014/main" id="{9B384057-6E78-41BC-972E-7AB4A208487D}"/>
            </a:ext>
          </a:extLst>
        </xdr:cNvPr>
        <xdr:cNvSpPr txBox="1">
          <a:spLocks noChangeArrowheads="1"/>
        </xdr:cNvSpPr>
      </xdr:nvSpPr>
      <xdr:spPr bwMode="auto">
        <a:xfrm>
          <a:off x="801052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40894</xdr:rowOff>
    </xdr:to>
    <xdr:sp macro="" textlink="">
      <xdr:nvSpPr>
        <xdr:cNvPr id="82" name="Text Box 2">
          <a:extLst>
            <a:ext uri="{FF2B5EF4-FFF2-40B4-BE49-F238E27FC236}">
              <a16:creationId xmlns:a16="http://schemas.microsoft.com/office/drawing/2014/main" id="{830685DE-5BEA-41A0-A5DB-20F75B967B8A}"/>
            </a:ext>
          </a:extLst>
        </xdr:cNvPr>
        <xdr:cNvSpPr txBox="1">
          <a:spLocks noChangeArrowheads="1"/>
        </xdr:cNvSpPr>
      </xdr:nvSpPr>
      <xdr:spPr bwMode="auto">
        <a:xfrm>
          <a:off x="801052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40894</xdr:rowOff>
    </xdr:to>
    <xdr:sp macro="" textlink="">
      <xdr:nvSpPr>
        <xdr:cNvPr id="83" name="Text Box 2">
          <a:extLst>
            <a:ext uri="{FF2B5EF4-FFF2-40B4-BE49-F238E27FC236}">
              <a16:creationId xmlns:a16="http://schemas.microsoft.com/office/drawing/2014/main" id="{8EC78104-401A-49FF-9141-5CA814B78F5F}"/>
            </a:ext>
          </a:extLst>
        </xdr:cNvPr>
        <xdr:cNvSpPr txBox="1">
          <a:spLocks noChangeArrowheads="1"/>
        </xdr:cNvSpPr>
      </xdr:nvSpPr>
      <xdr:spPr bwMode="auto">
        <a:xfrm>
          <a:off x="801052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40894</xdr:rowOff>
    </xdr:to>
    <xdr:sp macro="" textlink="">
      <xdr:nvSpPr>
        <xdr:cNvPr id="84" name="Text Box 2">
          <a:extLst>
            <a:ext uri="{FF2B5EF4-FFF2-40B4-BE49-F238E27FC236}">
              <a16:creationId xmlns:a16="http://schemas.microsoft.com/office/drawing/2014/main" id="{4E84227E-E9D9-4DBA-9B38-953D682ABF52}"/>
            </a:ext>
          </a:extLst>
        </xdr:cNvPr>
        <xdr:cNvSpPr txBox="1">
          <a:spLocks noChangeArrowheads="1"/>
        </xdr:cNvSpPr>
      </xdr:nvSpPr>
      <xdr:spPr bwMode="auto">
        <a:xfrm>
          <a:off x="801052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78994</xdr:rowOff>
    </xdr:to>
    <xdr:sp macro="" textlink="">
      <xdr:nvSpPr>
        <xdr:cNvPr id="85" name="Text Box 2">
          <a:extLst>
            <a:ext uri="{FF2B5EF4-FFF2-40B4-BE49-F238E27FC236}">
              <a16:creationId xmlns:a16="http://schemas.microsoft.com/office/drawing/2014/main" id="{640C2A56-9DB0-46A9-A5BD-754C67754DF7}"/>
            </a:ext>
          </a:extLst>
        </xdr:cNvPr>
        <xdr:cNvSpPr txBox="1">
          <a:spLocks noChangeArrowheads="1"/>
        </xdr:cNvSpPr>
      </xdr:nvSpPr>
      <xdr:spPr bwMode="auto">
        <a:xfrm>
          <a:off x="8010525"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78994</xdr:rowOff>
    </xdr:to>
    <xdr:sp macro="" textlink="">
      <xdr:nvSpPr>
        <xdr:cNvPr id="86" name="Text Box 2">
          <a:extLst>
            <a:ext uri="{FF2B5EF4-FFF2-40B4-BE49-F238E27FC236}">
              <a16:creationId xmlns:a16="http://schemas.microsoft.com/office/drawing/2014/main" id="{2D397F62-AAB6-4383-A84D-B3030FCA2C9E}"/>
            </a:ext>
          </a:extLst>
        </xdr:cNvPr>
        <xdr:cNvSpPr txBox="1">
          <a:spLocks noChangeArrowheads="1"/>
        </xdr:cNvSpPr>
      </xdr:nvSpPr>
      <xdr:spPr bwMode="auto">
        <a:xfrm>
          <a:off x="8010525"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40894</xdr:rowOff>
    </xdr:to>
    <xdr:sp macro="" textlink="">
      <xdr:nvSpPr>
        <xdr:cNvPr id="87" name="Text Box 2">
          <a:extLst>
            <a:ext uri="{FF2B5EF4-FFF2-40B4-BE49-F238E27FC236}">
              <a16:creationId xmlns:a16="http://schemas.microsoft.com/office/drawing/2014/main" id="{87166BEC-20CC-4D6B-873E-6AAA1DE51960}"/>
            </a:ext>
          </a:extLst>
        </xdr:cNvPr>
        <xdr:cNvSpPr txBox="1">
          <a:spLocks noChangeArrowheads="1"/>
        </xdr:cNvSpPr>
      </xdr:nvSpPr>
      <xdr:spPr bwMode="auto">
        <a:xfrm>
          <a:off x="801052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40894</xdr:rowOff>
    </xdr:to>
    <xdr:sp macro="" textlink="">
      <xdr:nvSpPr>
        <xdr:cNvPr id="88" name="Text Box 2">
          <a:extLst>
            <a:ext uri="{FF2B5EF4-FFF2-40B4-BE49-F238E27FC236}">
              <a16:creationId xmlns:a16="http://schemas.microsoft.com/office/drawing/2014/main" id="{FA6D0365-7701-42E7-BA7A-474B7C11428E}"/>
            </a:ext>
          </a:extLst>
        </xdr:cNvPr>
        <xdr:cNvSpPr txBox="1">
          <a:spLocks noChangeArrowheads="1"/>
        </xdr:cNvSpPr>
      </xdr:nvSpPr>
      <xdr:spPr bwMode="auto">
        <a:xfrm>
          <a:off x="801052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40894</xdr:rowOff>
    </xdr:to>
    <xdr:sp macro="" textlink="">
      <xdr:nvSpPr>
        <xdr:cNvPr id="89" name="Text Box 2">
          <a:extLst>
            <a:ext uri="{FF2B5EF4-FFF2-40B4-BE49-F238E27FC236}">
              <a16:creationId xmlns:a16="http://schemas.microsoft.com/office/drawing/2014/main" id="{9888A66E-1CB7-4844-AC84-CF1420F0A3C2}"/>
            </a:ext>
          </a:extLst>
        </xdr:cNvPr>
        <xdr:cNvSpPr txBox="1">
          <a:spLocks noChangeArrowheads="1"/>
        </xdr:cNvSpPr>
      </xdr:nvSpPr>
      <xdr:spPr bwMode="auto">
        <a:xfrm>
          <a:off x="801052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31369</xdr:rowOff>
    </xdr:to>
    <xdr:sp macro="" textlink="">
      <xdr:nvSpPr>
        <xdr:cNvPr id="90" name="Text Box 2">
          <a:extLst>
            <a:ext uri="{FF2B5EF4-FFF2-40B4-BE49-F238E27FC236}">
              <a16:creationId xmlns:a16="http://schemas.microsoft.com/office/drawing/2014/main" id="{2FA6E413-8CB4-42B8-ABCC-E8A405104222}"/>
            </a:ext>
          </a:extLst>
        </xdr:cNvPr>
        <xdr:cNvSpPr txBox="1">
          <a:spLocks noChangeArrowheads="1"/>
        </xdr:cNvSpPr>
      </xdr:nvSpPr>
      <xdr:spPr bwMode="auto">
        <a:xfrm>
          <a:off x="801052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104</xdr:row>
      <xdr:rowOff>0</xdr:rowOff>
    </xdr:from>
    <xdr:to>
      <xdr:col>11</xdr:col>
      <xdr:colOff>180975</xdr:colOff>
      <xdr:row>105</xdr:row>
      <xdr:rowOff>31369</xdr:rowOff>
    </xdr:to>
    <xdr:sp macro="" textlink="">
      <xdr:nvSpPr>
        <xdr:cNvPr id="91" name="Text Box 2">
          <a:extLst>
            <a:ext uri="{FF2B5EF4-FFF2-40B4-BE49-F238E27FC236}">
              <a16:creationId xmlns:a16="http://schemas.microsoft.com/office/drawing/2014/main" id="{C40E8AF7-6005-4C25-BB83-0AAFB0097446}"/>
            </a:ext>
          </a:extLst>
        </xdr:cNvPr>
        <xdr:cNvSpPr txBox="1">
          <a:spLocks noChangeArrowheads="1"/>
        </xdr:cNvSpPr>
      </xdr:nvSpPr>
      <xdr:spPr bwMode="auto">
        <a:xfrm>
          <a:off x="801052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76201</xdr:rowOff>
    </xdr:to>
    <xdr:sp macro="" textlink="">
      <xdr:nvSpPr>
        <xdr:cNvPr id="92" name="Text Box 2">
          <a:extLst>
            <a:ext uri="{FF2B5EF4-FFF2-40B4-BE49-F238E27FC236}">
              <a16:creationId xmlns:a16="http://schemas.microsoft.com/office/drawing/2014/main" id="{495D59CE-85AA-460D-88F1-10B71C1ADAC8}"/>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66676</xdr:rowOff>
    </xdr:to>
    <xdr:sp macro="" textlink="">
      <xdr:nvSpPr>
        <xdr:cNvPr id="93" name="Text Box 2">
          <a:extLst>
            <a:ext uri="{FF2B5EF4-FFF2-40B4-BE49-F238E27FC236}">
              <a16:creationId xmlns:a16="http://schemas.microsoft.com/office/drawing/2014/main" id="{4695AC53-84FB-4CC8-B356-93E2BE4AFD82}"/>
            </a:ext>
          </a:extLst>
        </xdr:cNvPr>
        <xdr:cNvSpPr txBox="1">
          <a:spLocks noChangeArrowheads="1"/>
        </xdr:cNvSpPr>
      </xdr:nvSpPr>
      <xdr:spPr bwMode="auto">
        <a:xfrm>
          <a:off x="8181975" y="647700"/>
          <a:ext cx="76200" cy="2286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104776</xdr:rowOff>
    </xdr:to>
    <xdr:sp macro="" textlink="">
      <xdr:nvSpPr>
        <xdr:cNvPr id="94" name="Text Box 2">
          <a:extLst>
            <a:ext uri="{FF2B5EF4-FFF2-40B4-BE49-F238E27FC236}">
              <a16:creationId xmlns:a16="http://schemas.microsoft.com/office/drawing/2014/main" id="{4D7673A9-FB6A-492A-9012-74C2F4736F5A}"/>
            </a:ext>
          </a:extLst>
        </xdr:cNvPr>
        <xdr:cNvSpPr txBox="1">
          <a:spLocks noChangeArrowheads="1"/>
        </xdr:cNvSpPr>
      </xdr:nvSpPr>
      <xdr:spPr bwMode="auto">
        <a:xfrm>
          <a:off x="8181975" y="647700"/>
          <a:ext cx="76200" cy="266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66676</xdr:rowOff>
    </xdr:to>
    <xdr:sp macro="" textlink="">
      <xdr:nvSpPr>
        <xdr:cNvPr id="95" name="Text Box 2">
          <a:extLst>
            <a:ext uri="{FF2B5EF4-FFF2-40B4-BE49-F238E27FC236}">
              <a16:creationId xmlns:a16="http://schemas.microsoft.com/office/drawing/2014/main" id="{115F4352-3E2E-46D8-833C-960529CA8638}"/>
            </a:ext>
          </a:extLst>
        </xdr:cNvPr>
        <xdr:cNvSpPr txBox="1">
          <a:spLocks noChangeArrowheads="1"/>
        </xdr:cNvSpPr>
      </xdr:nvSpPr>
      <xdr:spPr bwMode="auto">
        <a:xfrm>
          <a:off x="8181975" y="647700"/>
          <a:ext cx="76200" cy="2286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104776</xdr:rowOff>
    </xdr:to>
    <xdr:sp macro="" textlink="">
      <xdr:nvSpPr>
        <xdr:cNvPr id="96" name="Text Box 2">
          <a:extLst>
            <a:ext uri="{FF2B5EF4-FFF2-40B4-BE49-F238E27FC236}">
              <a16:creationId xmlns:a16="http://schemas.microsoft.com/office/drawing/2014/main" id="{AFA2A6E9-D917-43BC-BB0A-6C71EFCA1B34}"/>
            </a:ext>
          </a:extLst>
        </xdr:cNvPr>
        <xdr:cNvSpPr txBox="1">
          <a:spLocks noChangeArrowheads="1"/>
        </xdr:cNvSpPr>
      </xdr:nvSpPr>
      <xdr:spPr bwMode="auto">
        <a:xfrm>
          <a:off x="8181975" y="647700"/>
          <a:ext cx="76200" cy="266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66676</xdr:rowOff>
    </xdr:to>
    <xdr:sp macro="" textlink="">
      <xdr:nvSpPr>
        <xdr:cNvPr id="97" name="Text Box 2">
          <a:extLst>
            <a:ext uri="{FF2B5EF4-FFF2-40B4-BE49-F238E27FC236}">
              <a16:creationId xmlns:a16="http://schemas.microsoft.com/office/drawing/2014/main" id="{4DFDADFE-A8C6-4DFE-AADF-A1A5BA157D3A}"/>
            </a:ext>
          </a:extLst>
        </xdr:cNvPr>
        <xdr:cNvSpPr txBox="1">
          <a:spLocks noChangeArrowheads="1"/>
        </xdr:cNvSpPr>
      </xdr:nvSpPr>
      <xdr:spPr bwMode="auto">
        <a:xfrm>
          <a:off x="8181975" y="647700"/>
          <a:ext cx="76200" cy="2286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104776</xdr:rowOff>
    </xdr:to>
    <xdr:sp macro="" textlink="">
      <xdr:nvSpPr>
        <xdr:cNvPr id="98" name="Text Box 2">
          <a:extLst>
            <a:ext uri="{FF2B5EF4-FFF2-40B4-BE49-F238E27FC236}">
              <a16:creationId xmlns:a16="http://schemas.microsoft.com/office/drawing/2014/main" id="{D9626C4F-4F06-49F9-B2AF-DF9B71D9DE95}"/>
            </a:ext>
          </a:extLst>
        </xdr:cNvPr>
        <xdr:cNvSpPr txBox="1">
          <a:spLocks noChangeArrowheads="1"/>
        </xdr:cNvSpPr>
      </xdr:nvSpPr>
      <xdr:spPr bwMode="auto">
        <a:xfrm>
          <a:off x="8181975" y="647700"/>
          <a:ext cx="76200" cy="266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76201</xdr:rowOff>
    </xdr:to>
    <xdr:sp macro="" textlink="">
      <xdr:nvSpPr>
        <xdr:cNvPr id="99" name="Text Box 2">
          <a:extLst>
            <a:ext uri="{FF2B5EF4-FFF2-40B4-BE49-F238E27FC236}">
              <a16:creationId xmlns:a16="http://schemas.microsoft.com/office/drawing/2014/main" id="{FF1E6F93-3605-4247-8309-36149D380BD7}"/>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76201</xdr:rowOff>
    </xdr:to>
    <xdr:sp macro="" textlink="">
      <xdr:nvSpPr>
        <xdr:cNvPr id="100" name="Text Box 2">
          <a:extLst>
            <a:ext uri="{FF2B5EF4-FFF2-40B4-BE49-F238E27FC236}">
              <a16:creationId xmlns:a16="http://schemas.microsoft.com/office/drawing/2014/main" id="{EF38703C-B101-4641-A4F6-3E9CD015F6B5}"/>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76201</xdr:rowOff>
    </xdr:to>
    <xdr:sp macro="" textlink="">
      <xdr:nvSpPr>
        <xdr:cNvPr id="101" name="Text Box 2">
          <a:extLst>
            <a:ext uri="{FF2B5EF4-FFF2-40B4-BE49-F238E27FC236}">
              <a16:creationId xmlns:a16="http://schemas.microsoft.com/office/drawing/2014/main" id="{07477FE2-CCE3-421C-82B1-CD4A6A346132}"/>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114301</xdr:rowOff>
    </xdr:to>
    <xdr:sp macro="" textlink="">
      <xdr:nvSpPr>
        <xdr:cNvPr id="102" name="Text Box 2">
          <a:extLst>
            <a:ext uri="{FF2B5EF4-FFF2-40B4-BE49-F238E27FC236}">
              <a16:creationId xmlns:a16="http://schemas.microsoft.com/office/drawing/2014/main" id="{7FCA1583-ED34-4C9C-8266-655ACF5CCE44}"/>
            </a:ext>
          </a:extLst>
        </xdr:cNvPr>
        <xdr:cNvSpPr txBox="1">
          <a:spLocks noChangeArrowheads="1"/>
        </xdr:cNvSpPr>
      </xdr:nvSpPr>
      <xdr:spPr bwMode="auto">
        <a:xfrm>
          <a:off x="8181975" y="647700"/>
          <a:ext cx="76200" cy="27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114301</xdr:rowOff>
    </xdr:to>
    <xdr:sp macro="" textlink="">
      <xdr:nvSpPr>
        <xdr:cNvPr id="103" name="Text Box 2">
          <a:extLst>
            <a:ext uri="{FF2B5EF4-FFF2-40B4-BE49-F238E27FC236}">
              <a16:creationId xmlns:a16="http://schemas.microsoft.com/office/drawing/2014/main" id="{355335F8-C39A-41D2-93B7-AFE50B8111B5}"/>
            </a:ext>
          </a:extLst>
        </xdr:cNvPr>
        <xdr:cNvSpPr txBox="1">
          <a:spLocks noChangeArrowheads="1"/>
        </xdr:cNvSpPr>
      </xdr:nvSpPr>
      <xdr:spPr bwMode="auto">
        <a:xfrm>
          <a:off x="8181975" y="647700"/>
          <a:ext cx="76200" cy="2762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76201</xdr:rowOff>
    </xdr:to>
    <xdr:sp macro="" textlink="">
      <xdr:nvSpPr>
        <xdr:cNvPr id="104" name="Text Box 2">
          <a:extLst>
            <a:ext uri="{FF2B5EF4-FFF2-40B4-BE49-F238E27FC236}">
              <a16:creationId xmlns:a16="http://schemas.microsoft.com/office/drawing/2014/main" id="{B2623551-F4D4-4BFA-8A8C-1AE884BCFF9E}"/>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76201</xdr:rowOff>
    </xdr:to>
    <xdr:sp macro="" textlink="">
      <xdr:nvSpPr>
        <xdr:cNvPr id="105" name="Text Box 2">
          <a:extLst>
            <a:ext uri="{FF2B5EF4-FFF2-40B4-BE49-F238E27FC236}">
              <a16:creationId xmlns:a16="http://schemas.microsoft.com/office/drawing/2014/main" id="{93978C51-1CE6-49F8-8EE0-2E664A5B12B1}"/>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76201</xdr:rowOff>
    </xdr:to>
    <xdr:sp macro="" textlink="">
      <xdr:nvSpPr>
        <xdr:cNvPr id="106" name="Text Box 2">
          <a:extLst>
            <a:ext uri="{FF2B5EF4-FFF2-40B4-BE49-F238E27FC236}">
              <a16:creationId xmlns:a16="http://schemas.microsoft.com/office/drawing/2014/main" id="{6BB6FB54-99F3-46E5-AC1E-C7FAF9413682}"/>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66676</xdr:rowOff>
    </xdr:to>
    <xdr:sp macro="" textlink="">
      <xdr:nvSpPr>
        <xdr:cNvPr id="107" name="Text Box 2">
          <a:extLst>
            <a:ext uri="{FF2B5EF4-FFF2-40B4-BE49-F238E27FC236}">
              <a16:creationId xmlns:a16="http://schemas.microsoft.com/office/drawing/2014/main" id="{77572A2B-4F53-4093-9064-50068B784169}"/>
            </a:ext>
          </a:extLst>
        </xdr:cNvPr>
        <xdr:cNvSpPr txBox="1">
          <a:spLocks noChangeArrowheads="1"/>
        </xdr:cNvSpPr>
      </xdr:nvSpPr>
      <xdr:spPr bwMode="auto">
        <a:xfrm>
          <a:off x="8181975" y="647700"/>
          <a:ext cx="76200" cy="2286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66676</xdr:rowOff>
    </xdr:to>
    <xdr:sp macro="" textlink="">
      <xdr:nvSpPr>
        <xdr:cNvPr id="108" name="Text Box 2">
          <a:extLst>
            <a:ext uri="{FF2B5EF4-FFF2-40B4-BE49-F238E27FC236}">
              <a16:creationId xmlns:a16="http://schemas.microsoft.com/office/drawing/2014/main" id="{224886CF-79B1-4647-B3B5-970699DFFD19}"/>
            </a:ext>
          </a:extLst>
        </xdr:cNvPr>
        <xdr:cNvSpPr txBox="1">
          <a:spLocks noChangeArrowheads="1"/>
        </xdr:cNvSpPr>
      </xdr:nvSpPr>
      <xdr:spPr bwMode="auto">
        <a:xfrm>
          <a:off x="8181975" y="647700"/>
          <a:ext cx="76200" cy="2286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202</xdr:row>
      <xdr:rowOff>0</xdr:rowOff>
    </xdr:from>
    <xdr:to>
      <xdr:col>11</xdr:col>
      <xdr:colOff>180975</xdr:colOff>
      <xdr:row>203</xdr:row>
      <xdr:rowOff>28575</xdr:rowOff>
    </xdr:to>
    <xdr:sp macro="" textlink="">
      <xdr:nvSpPr>
        <xdr:cNvPr id="109" name="Text Box 2">
          <a:extLst>
            <a:ext uri="{FF2B5EF4-FFF2-40B4-BE49-F238E27FC236}">
              <a16:creationId xmlns:a16="http://schemas.microsoft.com/office/drawing/2014/main" id="{9E2BF5D7-B599-4D20-B21C-2FBBA7109850}"/>
            </a:ext>
          </a:extLst>
        </xdr:cNvPr>
        <xdr:cNvSpPr txBox="1">
          <a:spLocks noChangeArrowheads="1"/>
        </xdr:cNvSpPr>
      </xdr:nvSpPr>
      <xdr:spPr bwMode="auto">
        <a:xfrm>
          <a:off x="8181975" y="1619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38101</xdr:rowOff>
    </xdr:to>
    <xdr:sp macro="" textlink="">
      <xdr:nvSpPr>
        <xdr:cNvPr id="110" name="Text Box 2">
          <a:extLst>
            <a:ext uri="{FF2B5EF4-FFF2-40B4-BE49-F238E27FC236}">
              <a16:creationId xmlns:a16="http://schemas.microsoft.com/office/drawing/2014/main" id="{BD5C3041-AD88-45B8-8AB2-2CA002AE191C}"/>
            </a:ext>
          </a:extLst>
        </xdr:cNvPr>
        <xdr:cNvSpPr txBox="1">
          <a:spLocks noChangeArrowheads="1"/>
        </xdr:cNvSpPr>
      </xdr:nvSpPr>
      <xdr:spPr bwMode="auto">
        <a:xfrm>
          <a:off x="8181975" y="647700"/>
          <a:ext cx="76200"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76201</xdr:rowOff>
    </xdr:to>
    <xdr:sp macro="" textlink="">
      <xdr:nvSpPr>
        <xdr:cNvPr id="111" name="Text Box 2">
          <a:extLst>
            <a:ext uri="{FF2B5EF4-FFF2-40B4-BE49-F238E27FC236}">
              <a16:creationId xmlns:a16="http://schemas.microsoft.com/office/drawing/2014/main" id="{FA4F9F1A-A50B-430E-A049-CCDB716DFBD3}"/>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38101</xdr:rowOff>
    </xdr:to>
    <xdr:sp macro="" textlink="">
      <xdr:nvSpPr>
        <xdr:cNvPr id="112" name="Text Box 2">
          <a:extLst>
            <a:ext uri="{FF2B5EF4-FFF2-40B4-BE49-F238E27FC236}">
              <a16:creationId xmlns:a16="http://schemas.microsoft.com/office/drawing/2014/main" id="{78336E8A-5FCD-4A3D-B300-5E05866C6136}"/>
            </a:ext>
          </a:extLst>
        </xdr:cNvPr>
        <xdr:cNvSpPr txBox="1">
          <a:spLocks noChangeArrowheads="1"/>
        </xdr:cNvSpPr>
      </xdr:nvSpPr>
      <xdr:spPr bwMode="auto">
        <a:xfrm>
          <a:off x="8181975" y="647700"/>
          <a:ext cx="76200"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76201</xdr:rowOff>
    </xdr:to>
    <xdr:sp macro="" textlink="">
      <xdr:nvSpPr>
        <xdr:cNvPr id="113" name="Text Box 2">
          <a:extLst>
            <a:ext uri="{FF2B5EF4-FFF2-40B4-BE49-F238E27FC236}">
              <a16:creationId xmlns:a16="http://schemas.microsoft.com/office/drawing/2014/main" id="{BC24A3CB-CBAF-43EC-BC1E-7E029CA33F77}"/>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38101</xdr:rowOff>
    </xdr:to>
    <xdr:sp macro="" textlink="">
      <xdr:nvSpPr>
        <xdr:cNvPr id="114" name="Text Box 2">
          <a:extLst>
            <a:ext uri="{FF2B5EF4-FFF2-40B4-BE49-F238E27FC236}">
              <a16:creationId xmlns:a16="http://schemas.microsoft.com/office/drawing/2014/main" id="{ECEDEA0C-F16D-4163-8AEC-637FB0756B55}"/>
            </a:ext>
          </a:extLst>
        </xdr:cNvPr>
        <xdr:cNvSpPr txBox="1">
          <a:spLocks noChangeArrowheads="1"/>
        </xdr:cNvSpPr>
      </xdr:nvSpPr>
      <xdr:spPr bwMode="auto">
        <a:xfrm>
          <a:off x="8181975" y="647700"/>
          <a:ext cx="76200"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76201</xdr:rowOff>
    </xdr:to>
    <xdr:sp macro="" textlink="">
      <xdr:nvSpPr>
        <xdr:cNvPr id="115" name="Text Box 2">
          <a:extLst>
            <a:ext uri="{FF2B5EF4-FFF2-40B4-BE49-F238E27FC236}">
              <a16:creationId xmlns:a16="http://schemas.microsoft.com/office/drawing/2014/main" id="{A1BEBFE5-89AB-4BB6-B920-257A4F885A20}"/>
            </a:ext>
          </a:extLst>
        </xdr:cNvPr>
        <xdr:cNvSpPr txBox="1">
          <a:spLocks noChangeArrowheads="1"/>
        </xdr:cNvSpPr>
      </xdr:nvSpPr>
      <xdr:spPr bwMode="auto">
        <a:xfrm>
          <a:off x="8181975" y="647700"/>
          <a:ext cx="76200" cy="238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47626</xdr:rowOff>
    </xdr:to>
    <xdr:sp macro="" textlink="">
      <xdr:nvSpPr>
        <xdr:cNvPr id="116" name="Text Box 2">
          <a:extLst>
            <a:ext uri="{FF2B5EF4-FFF2-40B4-BE49-F238E27FC236}">
              <a16:creationId xmlns:a16="http://schemas.microsoft.com/office/drawing/2014/main" id="{F243CEB9-A14E-4FD0-A7D3-A231EA32914E}"/>
            </a:ext>
          </a:extLst>
        </xdr:cNvPr>
        <xdr:cNvSpPr txBox="1">
          <a:spLocks noChangeArrowheads="1"/>
        </xdr:cNvSpPr>
      </xdr:nvSpPr>
      <xdr:spPr bwMode="auto">
        <a:xfrm>
          <a:off x="8181975" y="647700"/>
          <a:ext cx="76200" cy="209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47626</xdr:rowOff>
    </xdr:to>
    <xdr:sp macro="" textlink="">
      <xdr:nvSpPr>
        <xdr:cNvPr id="117" name="Text Box 2">
          <a:extLst>
            <a:ext uri="{FF2B5EF4-FFF2-40B4-BE49-F238E27FC236}">
              <a16:creationId xmlns:a16="http://schemas.microsoft.com/office/drawing/2014/main" id="{AC4FD56B-331D-46E4-B757-EDBCEA7046CB}"/>
            </a:ext>
          </a:extLst>
        </xdr:cNvPr>
        <xdr:cNvSpPr txBox="1">
          <a:spLocks noChangeArrowheads="1"/>
        </xdr:cNvSpPr>
      </xdr:nvSpPr>
      <xdr:spPr bwMode="auto">
        <a:xfrm>
          <a:off x="8181975" y="647700"/>
          <a:ext cx="76200" cy="209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47626</xdr:rowOff>
    </xdr:to>
    <xdr:sp macro="" textlink="">
      <xdr:nvSpPr>
        <xdr:cNvPr id="118" name="Text Box 2">
          <a:extLst>
            <a:ext uri="{FF2B5EF4-FFF2-40B4-BE49-F238E27FC236}">
              <a16:creationId xmlns:a16="http://schemas.microsoft.com/office/drawing/2014/main" id="{4AE58463-9345-42F5-A98D-F7756B21AC44}"/>
            </a:ext>
          </a:extLst>
        </xdr:cNvPr>
        <xdr:cNvSpPr txBox="1">
          <a:spLocks noChangeArrowheads="1"/>
        </xdr:cNvSpPr>
      </xdr:nvSpPr>
      <xdr:spPr bwMode="auto">
        <a:xfrm>
          <a:off x="8181975" y="647700"/>
          <a:ext cx="76200" cy="209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85726</xdr:rowOff>
    </xdr:to>
    <xdr:sp macro="" textlink="">
      <xdr:nvSpPr>
        <xdr:cNvPr id="119" name="Text Box 2">
          <a:extLst>
            <a:ext uri="{FF2B5EF4-FFF2-40B4-BE49-F238E27FC236}">
              <a16:creationId xmlns:a16="http://schemas.microsoft.com/office/drawing/2014/main" id="{6771C569-9510-4F63-8DE7-FB6898E0ACE6}"/>
            </a:ext>
          </a:extLst>
        </xdr:cNvPr>
        <xdr:cNvSpPr txBox="1">
          <a:spLocks noChangeArrowheads="1"/>
        </xdr:cNvSpPr>
      </xdr:nvSpPr>
      <xdr:spPr bwMode="auto">
        <a:xfrm>
          <a:off x="8181975" y="647700"/>
          <a:ext cx="76200" cy="2476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85726</xdr:rowOff>
    </xdr:to>
    <xdr:sp macro="" textlink="">
      <xdr:nvSpPr>
        <xdr:cNvPr id="120" name="Text Box 2">
          <a:extLst>
            <a:ext uri="{FF2B5EF4-FFF2-40B4-BE49-F238E27FC236}">
              <a16:creationId xmlns:a16="http://schemas.microsoft.com/office/drawing/2014/main" id="{EA59877C-2FAD-4B7A-BE1C-E5170CAF1205}"/>
            </a:ext>
          </a:extLst>
        </xdr:cNvPr>
        <xdr:cNvSpPr txBox="1">
          <a:spLocks noChangeArrowheads="1"/>
        </xdr:cNvSpPr>
      </xdr:nvSpPr>
      <xdr:spPr bwMode="auto">
        <a:xfrm>
          <a:off x="8181975" y="647700"/>
          <a:ext cx="76200" cy="2476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47626</xdr:rowOff>
    </xdr:to>
    <xdr:sp macro="" textlink="">
      <xdr:nvSpPr>
        <xdr:cNvPr id="121" name="Text Box 2">
          <a:extLst>
            <a:ext uri="{FF2B5EF4-FFF2-40B4-BE49-F238E27FC236}">
              <a16:creationId xmlns:a16="http://schemas.microsoft.com/office/drawing/2014/main" id="{2B62A4A5-B824-448F-8D8C-B857E7D38543}"/>
            </a:ext>
          </a:extLst>
        </xdr:cNvPr>
        <xdr:cNvSpPr txBox="1">
          <a:spLocks noChangeArrowheads="1"/>
        </xdr:cNvSpPr>
      </xdr:nvSpPr>
      <xdr:spPr bwMode="auto">
        <a:xfrm>
          <a:off x="8181975" y="647700"/>
          <a:ext cx="76200" cy="209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47626</xdr:rowOff>
    </xdr:to>
    <xdr:sp macro="" textlink="">
      <xdr:nvSpPr>
        <xdr:cNvPr id="122" name="Text Box 2">
          <a:extLst>
            <a:ext uri="{FF2B5EF4-FFF2-40B4-BE49-F238E27FC236}">
              <a16:creationId xmlns:a16="http://schemas.microsoft.com/office/drawing/2014/main" id="{4C605203-F012-425C-B4CF-244FB9CFA86A}"/>
            </a:ext>
          </a:extLst>
        </xdr:cNvPr>
        <xdr:cNvSpPr txBox="1">
          <a:spLocks noChangeArrowheads="1"/>
        </xdr:cNvSpPr>
      </xdr:nvSpPr>
      <xdr:spPr bwMode="auto">
        <a:xfrm>
          <a:off x="8181975" y="647700"/>
          <a:ext cx="76200" cy="209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47626</xdr:rowOff>
    </xdr:to>
    <xdr:sp macro="" textlink="">
      <xdr:nvSpPr>
        <xdr:cNvPr id="123" name="Text Box 2">
          <a:extLst>
            <a:ext uri="{FF2B5EF4-FFF2-40B4-BE49-F238E27FC236}">
              <a16:creationId xmlns:a16="http://schemas.microsoft.com/office/drawing/2014/main" id="{45ADC4D3-2E53-4B12-BEED-8D77991C5023}"/>
            </a:ext>
          </a:extLst>
        </xdr:cNvPr>
        <xdr:cNvSpPr txBox="1">
          <a:spLocks noChangeArrowheads="1"/>
        </xdr:cNvSpPr>
      </xdr:nvSpPr>
      <xdr:spPr bwMode="auto">
        <a:xfrm>
          <a:off x="8181975" y="647700"/>
          <a:ext cx="76200" cy="209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38101</xdr:rowOff>
    </xdr:to>
    <xdr:sp macro="" textlink="">
      <xdr:nvSpPr>
        <xdr:cNvPr id="124" name="Text Box 2">
          <a:extLst>
            <a:ext uri="{FF2B5EF4-FFF2-40B4-BE49-F238E27FC236}">
              <a16:creationId xmlns:a16="http://schemas.microsoft.com/office/drawing/2014/main" id="{F4FEAA11-8B97-49B2-B44E-7E179FFAC9DA}"/>
            </a:ext>
          </a:extLst>
        </xdr:cNvPr>
        <xdr:cNvSpPr txBox="1">
          <a:spLocks noChangeArrowheads="1"/>
        </xdr:cNvSpPr>
      </xdr:nvSpPr>
      <xdr:spPr bwMode="auto">
        <a:xfrm>
          <a:off x="8181975" y="647700"/>
          <a:ext cx="76200"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38101</xdr:rowOff>
    </xdr:to>
    <xdr:sp macro="" textlink="">
      <xdr:nvSpPr>
        <xdr:cNvPr id="125" name="Text Box 2">
          <a:extLst>
            <a:ext uri="{FF2B5EF4-FFF2-40B4-BE49-F238E27FC236}">
              <a16:creationId xmlns:a16="http://schemas.microsoft.com/office/drawing/2014/main" id="{EE66E065-C1B5-4E6C-BDBF-C0CE19E67979}"/>
            </a:ext>
          </a:extLst>
        </xdr:cNvPr>
        <xdr:cNvSpPr txBox="1">
          <a:spLocks noChangeArrowheads="1"/>
        </xdr:cNvSpPr>
      </xdr:nvSpPr>
      <xdr:spPr bwMode="auto">
        <a:xfrm>
          <a:off x="8181975" y="647700"/>
          <a:ext cx="76200" cy="200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203</xdr:row>
      <xdr:rowOff>0</xdr:rowOff>
    </xdr:from>
    <xdr:to>
      <xdr:col>11</xdr:col>
      <xdr:colOff>180975</xdr:colOff>
      <xdr:row>204</xdr:row>
      <xdr:rowOff>5350</xdr:rowOff>
    </xdr:to>
    <xdr:sp macro="" textlink="">
      <xdr:nvSpPr>
        <xdr:cNvPr id="126" name="Text Box 2">
          <a:extLst>
            <a:ext uri="{FF2B5EF4-FFF2-40B4-BE49-F238E27FC236}">
              <a16:creationId xmlns:a16="http://schemas.microsoft.com/office/drawing/2014/main" id="{5C8A2FD8-B20A-4B44-B361-3857AC6F8543}"/>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203</xdr:row>
      <xdr:rowOff>0</xdr:rowOff>
    </xdr:from>
    <xdr:to>
      <xdr:col>11</xdr:col>
      <xdr:colOff>180975</xdr:colOff>
      <xdr:row>204</xdr:row>
      <xdr:rowOff>5350</xdr:rowOff>
    </xdr:to>
    <xdr:sp macro="" textlink="">
      <xdr:nvSpPr>
        <xdr:cNvPr id="127" name="Text Box 2">
          <a:extLst>
            <a:ext uri="{FF2B5EF4-FFF2-40B4-BE49-F238E27FC236}">
              <a16:creationId xmlns:a16="http://schemas.microsoft.com/office/drawing/2014/main" id="{D99DC501-CF0B-482E-B839-9592E48B2819}"/>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203</xdr:row>
      <xdr:rowOff>0</xdr:rowOff>
    </xdr:from>
    <xdr:to>
      <xdr:col>11</xdr:col>
      <xdr:colOff>180975</xdr:colOff>
      <xdr:row>204</xdr:row>
      <xdr:rowOff>5350</xdr:rowOff>
    </xdr:to>
    <xdr:sp macro="" textlink="">
      <xdr:nvSpPr>
        <xdr:cNvPr id="128" name="Text Box 2">
          <a:extLst>
            <a:ext uri="{FF2B5EF4-FFF2-40B4-BE49-F238E27FC236}">
              <a16:creationId xmlns:a16="http://schemas.microsoft.com/office/drawing/2014/main" id="{98756BB0-9E84-4EF0-B4F9-2C2BD4578633}"/>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203</xdr:row>
      <xdr:rowOff>0</xdr:rowOff>
    </xdr:from>
    <xdr:to>
      <xdr:col>11</xdr:col>
      <xdr:colOff>180975</xdr:colOff>
      <xdr:row>204</xdr:row>
      <xdr:rowOff>5350</xdr:rowOff>
    </xdr:to>
    <xdr:sp macro="" textlink="">
      <xdr:nvSpPr>
        <xdr:cNvPr id="129" name="Text Box 2">
          <a:extLst>
            <a:ext uri="{FF2B5EF4-FFF2-40B4-BE49-F238E27FC236}">
              <a16:creationId xmlns:a16="http://schemas.microsoft.com/office/drawing/2014/main" id="{08FD9994-48CE-4078-B776-CDFBFCC8A967}"/>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203</xdr:row>
      <xdr:rowOff>0</xdr:rowOff>
    </xdr:from>
    <xdr:to>
      <xdr:col>11</xdr:col>
      <xdr:colOff>180975</xdr:colOff>
      <xdr:row>204</xdr:row>
      <xdr:rowOff>5350</xdr:rowOff>
    </xdr:to>
    <xdr:sp macro="" textlink="">
      <xdr:nvSpPr>
        <xdr:cNvPr id="130" name="Text Box 2">
          <a:extLst>
            <a:ext uri="{FF2B5EF4-FFF2-40B4-BE49-F238E27FC236}">
              <a16:creationId xmlns:a16="http://schemas.microsoft.com/office/drawing/2014/main" id="{495AF834-E9AD-4F9F-8191-F6415325A4E0}"/>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203</xdr:row>
      <xdr:rowOff>0</xdr:rowOff>
    </xdr:from>
    <xdr:to>
      <xdr:col>11</xdr:col>
      <xdr:colOff>180975</xdr:colOff>
      <xdr:row>204</xdr:row>
      <xdr:rowOff>5350</xdr:rowOff>
    </xdr:to>
    <xdr:sp macro="" textlink="">
      <xdr:nvSpPr>
        <xdr:cNvPr id="131" name="Text Box 2">
          <a:extLst>
            <a:ext uri="{FF2B5EF4-FFF2-40B4-BE49-F238E27FC236}">
              <a16:creationId xmlns:a16="http://schemas.microsoft.com/office/drawing/2014/main" id="{C3C17423-ED26-4DC6-86DD-16A7627BE828}"/>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203</xdr:row>
      <xdr:rowOff>0</xdr:rowOff>
    </xdr:from>
    <xdr:to>
      <xdr:col>11</xdr:col>
      <xdr:colOff>180975</xdr:colOff>
      <xdr:row>204</xdr:row>
      <xdr:rowOff>5350</xdr:rowOff>
    </xdr:to>
    <xdr:sp macro="" textlink="">
      <xdr:nvSpPr>
        <xdr:cNvPr id="132" name="Text Box 2">
          <a:extLst>
            <a:ext uri="{FF2B5EF4-FFF2-40B4-BE49-F238E27FC236}">
              <a16:creationId xmlns:a16="http://schemas.microsoft.com/office/drawing/2014/main" id="{9803A2A7-0D40-4604-B574-B9FB24F38D4B}"/>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203</xdr:row>
      <xdr:rowOff>0</xdr:rowOff>
    </xdr:from>
    <xdr:to>
      <xdr:col>11</xdr:col>
      <xdr:colOff>180975</xdr:colOff>
      <xdr:row>204</xdr:row>
      <xdr:rowOff>5350</xdr:rowOff>
    </xdr:to>
    <xdr:sp macro="" textlink="">
      <xdr:nvSpPr>
        <xdr:cNvPr id="133" name="Text Box 2">
          <a:extLst>
            <a:ext uri="{FF2B5EF4-FFF2-40B4-BE49-F238E27FC236}">
              <a16:creationId xmlns:a16="http://schemas.microsoft.com/office/drawing/2014/main" id="{29ECD055-3BBB-4C33-953B-82A7ECF05FA9}"/>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203</xdr:row>
      <xdr:rowOff>0</xdr:rowOff>
    </xdr:from>
    <xdr:to>
      <xdr:col>11</xdr:col>
      <xdr:colOff>180975</xdr:colOff>
      <xdr:row>204</xdr:row>
      <xdr:rowOff>5350</xdr:rowOff>
    </xdr:to>
    <xdr:sp macro="" textlink="">
      <xdr:nvSpPr>
        <xdr:cNvPr id="134" name="Text Box 2">
          <a:extLst>
            <a:ext uri="{FF2B5EF4-FFF2-40B4-BE49-F238E27FC236}">
              <a16:creationId xmlns:a16="http://schemas.microsoft.com/office/drawing/2014/main" id="{3DD0AC10-7A53-45ED-ADEC-F5D447E51B3C}"/>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203</xdr:row>
      <xdr:rowOff>0</xdr:rowOff>
    </xdr:from>
    <xdr:to>
      <xdr:col>11</xdr:col>
      <xdr:colOff>180975</xdr:colOff>
      <xdr:row>204</xdr:row>
      <xdr:rowOff>5350</xdr:rowOff>
    </xdr:to>
    <xdr:sp macro="" textlink="">
      <xdr:nvSpPr>
        <xdr:cNvPr id="135" name="Text Box 2">
          <a:extLst>
            <a:ext uri="{FF2B5EF4-FFF2-40B4-BE49-F238E27FC236}">
              <a16:creationId xmlns:a16="http://schemas.microsoft.com/office/drawing/2014/main" id="{478DA2CC-F018-4DC5-8296-4AAB28341928}"/>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203</xdr:row>
      <xdr:rowOff>0</xdr:rowOff>
    </xdr:from>
    <xdr:to>
      <xdr:col>11</xdr:col>
      <xdr:colOff>180975</xdr:colOff>
      <xdr:row>204</xdr:row>
      <xdr:rowOff>5350</xdr:rowOff>
    </xdr:to>
    <xdr:sp macro="" textlink="">
      <xdr:nvSpPr>
        <xdr:cNvPr id="136" name="Text Box 2">
          <a:extLst>
            <a:ext uri="{FF2B5EF4-FFF2-40B4-BE49-F238E27FC236}">
              <a16:creationId xmlns:a16="http://schemas.microsoft.com/office/drawing/2014/main" id="{812643AD-A81D-45C7-B6C2-AD68C9ADB76D}"/>
            </a:ext>
          </a:extLst>
        </xdr:cNvPr>
        <xdr:cNvSpPr txBox="1">
          <a:spLocks noChangeArrowheads="1"/>
        </xdr:cNvSpPr>
      </xdr:nvSpPr>
      <xdr:spPr bwMode="auto">
        <a:xfrm>
          <a:off x="8181975" y="323850"/>
          <a:ext cx="76200" cy="16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202</xdr:row>
      <xdr:rowOff>0</xdr:rowOff>
    </xdr:from>
    <xdr:to>
      <xdr:col>11</xdr:col>
      <xdr:colOff>180975</xdr:colOff>
      <xdr:row>203</xdr:row>
      <xdr:rowOff>76200</xdr:rowOff>
    </xdr:to>
    <xdr:sp macro="" textlink="">
      <xdr:nvSpPr>
        <xdr:cNvPr id="137" name="Text Box 2">
          <a:extLst>
            <a:ext uri="{FF2B5EF4-FFF2-40B4-BE49-F238E27FC236}">
              <a16:creationId xmlns:a16="http://schemas.microsoft.com/office/drawing/2014/main" id="{93C3D173-F68B-4E77-9117-910FFBDFD191}"/>
            </a:ext>
          </a:extLst>
        </xdr:cNvPr>
        <xdr:cNvSpPr txBox="1">
          <a:spLocks noChangeArrowheads="1"/>
        </xdr:cNvSpPr>
      </xdr:nvSpPr>
      <xdr:spPr bwMode="auto">
        <a:xfrm>
          <a:off x="8181975" y="1619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202</xdr:row>
      <xdr:rowOff>0</xdr:rowOff>
    </xdr:from>
    <xdr:to>
      <xdr:col>11</xdr:col>
      <xdr:colOff>180975</xdr:colOff>
      <xdr:row>203</xdr:row>
      <xdr:rowOff>76200</xdr:rowOff>
    </xdr:to>
    <xdr:sp macro="" textlink="">
      <xdr:nvSpPr>
        <xdr:cNvPr id="138" name="Text Box 2">
          <a:extLst>
            <a:ext uri="{FF2B5EF4-FFF2-40B4-BE49-F238E27FC236}">
              <a16:creationId xmlns:a16="http://schemas.microsoft.com/office/drawing/2014/main" id="{263CE427-234D-4C74-8B53-C98E4438EBEF}"/>
            </a:ext>
          </a:extLst>
        </xdr:cNvPr>
        <xdr:cNvSpPr txBox="1">
          <a:spLocks noChangeArrowheads="1"/>
        </xdr:cNvSpPr>
      </xdr:nvSpPr>
      <xdr:spPr bwMode="auto">
        <a:xfrm>
          <a:off x="8181975" y="1619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202</xdr:row>
      <xdr:rowOff>0</xdr:rowOff>
    </xdr:from>
    <xdr:to>
      <xdr:col>11</xdr:col>
      <xdr:colOff>180975</xdr:colOff>
      <xdr:row>203</xdr:row>
      <xdr:rowOff>76200</xdr:rowOff>
    </xdr:to>
    <xdr:sp macro="" textlink="">
      <xdr:nvSpPr>
        <xdr:cNvPr id="139" name="Text Box 2">
          <a:extLst>
            <a:ext uri="{FF2B5EF4-FFF2-40B4-BE49-F238E27FC236}">
              <a16:creationId xmlns:a16="http://schemas.microsoft.com/office/drawing/2014/main" id="{3B4C1FB1-A969-4BB4-8BA2-21A04ADC4D76}"/>
            </a:ext>
          </a:extLst>
        </xdr:cNvPr>
        <xdr:cNvSpPr txBox="1">
          <a:spLocks noChangeArrowheads="1"/>
        </xdr:cNvSpPr>
      </xdr:nvSpPr>
      <xdr:spPr bwMode="auto">
        <a:xfrm>
          <a:off x="8181975" y="161925"/>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202</xdr:row>
      <xdr:rowOff>0</xdr:rowOff>
    </xdr:from>
    <xdr:to>
      <xdr:col>11</xdr:col>
      <xdr:colOff>180975</xdr:colOff>
      <xdr:row>203</xdr:row>
      <xdr:rowOff>47625</xdr:rowOff>
    </xdr:to>
    <xdr:sp macro="" textlink="">
      <xdr:nvSpPr>
        <xdr:cNvPr id="140" name="Text Box 2">
          <a:extLst>
            <a:ext uri="{FF2B5EF4-FFF2-40B4-BE49-F238E27FC236}">
              <a16:creationId xmlns:a16="http://schemas.microsoft.com/office/drawing/2014/main" id="{3D578653-1670-4379-8129-E81C86B95F46}"/>
            </a:ext>
          </a:extLst>
        </xdr:cNvPr>
        <xdr:cNvSpPr txBox="1">
          <a:spLocks noChangeArrowheads="1"/>
        </xdr:cNvSpPr>
      </xdr:nvSpPr>
      <xdr:spPr bwMode="auto">
        <a:xfrm>
          <a:off x="8181975" y="1619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202</xdr:row>
      <xdr:rowOff>0</xdr:rowOff>
    </xdr:from>
    <xdr:to>
      <xdr:col>11</xdr:col>
      <xdr:colOff>180975</xdr:colOff>
      <xdr:row>203</xdr:row>
      <xdr:rowOff>47625</xdr:rowOff>
    </xdr:to>
    <xdr:sp macro="" textlink="">
      <xdr:nvSpPr>
        <xdr:cNvPr id="141" name="Text Box 2">
          <a:extLst>
            <a:ext uri="{FF2B5EF4-FFF2-40B4-BE49-F238E27FC236}">
              <a16:creationId xmlns:a16="http://schemas.microsoft.com/office/drawing/2014/main" id="{A21577EA-E2BD-4F4E-96CE-C0064CE9CFAA}"/>
            </a:ext>
          </a:extLst>
        </xdr:cNvPr>
        <xdr:cNvSpPr txBox="1">
          <a:spLocks noChangeArrowheads="1"/>
        </xdr:cNvSpPr>
      </xdr:nvSpPr>
      <xdr:spPr bwMode="auto">
        <a:xfrm>
          <a:off x="8181975" y="1619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202</xdr:row>
      <xdr:rowOff>0</xdr:rowOff>
    </xdr:from>
    <xdr:to>
      <xdr:col>11</xdr:col>
      <xdr:colOff>180975</xdr:colOff>
      <xdr:row>203</xdr:row>
      <xdr:rowOff>47625</xdr:rowOff>
    </xdr:to>
    <xdr:sp macro="" textlink="">
      <xdr:nvSpPr>
        <xdr:cNvPr id="142" name="Text Box 2">
          <a:extLst>
            <a:ext uri="{FF2B5EF4-FFF2-40B4-BE49-F238E27FC236}">
              <a16:creationId xmlns:a16="http://schemas.microsoft.com/office/drawing/2014/main" id="{310AF73C-04B5-43C0-9BE6-341250C5CA7E}"/>
            </a:ext>
          </a:extLst>
        </xdr:cNvPr>
        <xdr:cNvSpPr txBox="1">
          <a:spLocks noChangeArrowheads="1"/>
        </xdr:cNvSpPr>
      </xdr:nvSpPr>
      <xdr:spPr bwMode="auto">
        <a:xfrm>
          <a:off x="8181975" y="1619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202</xdr:row>
      <xdr:rowOff>0</xdr:rowOff>
    </xdr:from>
    <xdr:to>
      <xdr:col>11</xdr:col>
      <xdr:colOff>180975</xdr:colOff>
      <xdr:row>203</xdr:row>
      <xdr:rowOff>85725</xdr:rowOff>
    </xdr:to>
    <xdr:sp macro="" textlink="">
      <xdr:nvSpPr>
        <xdr:cNvPr id="143" name="Text Box 2">
          <a:extLst>
            <a:ext uri="{FF2B5EF4-FFF2-40B4-BE49-F238E27FC236}">
              <a16:creationId xmlns:a16="http://schemas.microsoft.com/office/drawing/2014/main" id="{87577B24-CBCC-4892-B3CE-1EC3BCE836F1}"/>
            </a:ext>
          </a:extLst>
        </xdr:cNvPr>
        <xdr:cNvSpPr txBox="1">
          <a:spLocks noChangeArrowheads="1"/>
        </xdr:cNvSpPr>
      </xdr:nvSpPr>
      <xdr:spPr bwMode="auto">
        <a:xfrm>
          <a:off x="8181975" y="161925"/>
          <a:ext cx="7620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202</xdr:row>
      <xdr:rowOff>0</xdr:rowOff>
    </xdr:from>
    <xdr:to>
      <xdr:col>11</xdr:col>
      <xdr:colOff>180975</xdr:colOff>
      <xdr:row>203</xdr:row>
      <xdr:rowOff>85725</xdr:rowOff>
    </xdr:to>
    <xdr:sp macro="" textlink="">
      <xdr:nvSpPr>
        <xdr:cNvPr id="144" name="Text Box 2">
          <a:extLst>
            <a:ext uri="{FF2B5EF4-FFF2-40B4-BE49-F238E27FC236}">
              <a16:creationId xmlns:a16="http://schemas.microsoft.com/office/drawing/2014/main" id="{ECBFBB06-7041-4C87-9E45-B9F1853498CD}"/>
            </a:ext>
          </a:extLst>
        </xdr:cNvPr>
        <xdr:cNvSpPr txBox="1">
          <a:spLocks noChangeArrowheads="1"/>
        </xdr:cNvSpPr>
      </xdr:nvSpPr>
      <xdr:spPr bwMode="auto">
        <a:xfrm>
          <a:off x="8181975" y="161925"/>
          <a:ext cx="7620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202</xdr:row>
      <xdr:rowOff>0</xdr:rowOff>
    </xdr:from>
    <xdr:to>
      <xdr:col>11</xdr:col>
      <xdr:colOff>180975</xdr:colOff>
      <xdr:row>203</xdr:row>
      <xdr:rowOff>47625</xdr:rowOff>
    </xdr:to>
    <xdr:sp macro="" textlink="">
      <xdr:nvSpPr>
        <xdr:cNvPr id="145" name="Text Box 2">
          <a:extLst>
            <a:ext uri="{FF2B5EF4-FFF2-40B4-BE49-F238E27FC236}">
              <a16:creationId xmlns:a16="http://schemas.microsoft.com/office/drawing/2014/main" id="{874F4225-F9C8-45BE-9BA4-6EB1051BEDC7}"/>
            </a:ext>
          </a:extLst>
        </xdr:cNvPr>
        <xdr:cNvSpPr txBox="1">
          <a:spLocks noChangeArrowheads="1"/>
        </xdr:cNvSpPr>
      </xdr:nvSpPr>
      <xdr:spPr bwMode="auto">
        <a:xfrm>
          <a:off x="8181975" y="1619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202</xdr:row>
      <xdr:rowOff>0</xdr:rowOff>
    </xdr:from>
    <xdr:to>
      <xdr:col>11</xdr:col>
      <xdr:colOff>180975</xdr:colOff>
      <xdr:row>203</xdr:row>
      <xdr:rowOff>47625</xdr:rowOff>
    </xdr:to>
    <xdr:sp macro="" textlink="">
      <xdr:nvSpPr>
        <xdr:cNvPr id="146" name="Text Box 2">
          <a:extLst>
            <a:ext uri="{FF2B5EF4-FFF2-40B4-BE49-F238E27FC236}">
              <a16:creationId xmlns:a16="http://schemas.microsoft.com/office/drawing/2014/main" id="{37E4CFA8-4954-4891-9D4A-93BBBA83F4EE}"/>
            </a:ext>
          </a:extLst>
        </xdr:cNvPr>
        <xdr:cNvSpPr txBox="1">
          <a:spLocks noChangeArrowheads="1"/>
        </xdr:cNvSpPr>
      </xdr:nvSpPr>
      <xdr:spPr bwMode="auto">
        <a:xfrm>
          <a:off x="8181975" y="1619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202</xdr:row>
      <xdr:rowOff>0</xdr:rowOff>
    </xdr:from>
    <xdr:to>
      <xdr:col>11</xdr:col>
      <xdr:colOff>180975</xdr:colOff>
      <xdr:row>203</xdr:row>
      <xdr:rowOff>47625</xdr:rowOff>
    </xdr:to>
    <xdr:sp macro="" textlink="">
      <xdr:nvSpPr>
        <xdr:cNvPr id="147" name="Text Box 2">
          <a:extLst>
            <a:ext uri="{FF2B5EF4-FFF2-40B4-BE49-F238E27FC236}">
              <a16:creationId xmlns:a16="http://schemas.microsoft.com/office/drawing/2014/main" id="{71962AA0-7B12-44A4-A73D-AAC68E822E5F}"/>
            </a:ext>
          </a:extLst>
        </xdr:cNvPr>
        <xdr:cNvSpPr txBox="1">
          <a:spLocks noChangeArrowheads="1"/>
        </xdr:cNvSpPr>
      </xdr:nvSpPr>
      <xdr:spPr bwMode="auto">
        <a:xfrm>
          <a:off x="8181975" y="161925"/>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38103</xdr:rowOff>
    </xdr:to>
    <xdr:sp macro="" textlink="">
      <xdr:nvSpPr>
        <xdr:cNvPr id="148" name="Text Box 2">
          <a:extLst>
            <a:ext uri="{FF2B5EF4-FFF2-40B4-BE49-F238E27FC236}">
              <a16:creationId xmlns:a16="http://schemas.microsoft.com/office/drawing/2014/main" id="{8A0C9CF7-2BFF-40B4-9522-8710456950DA}"/>
            </a:ext>
          </a:extLst>
        </xdr:cNvPr>
        <xdr:cNvSpPr txBox="1">
          <a:spLocks noChangeArrowheads="1"/>
        </xdr:cNvSpPr>
      </xdr:nvSpPr>
      <xdr:spPr bwMode="auto">
        <a:xfrm>
          <a:off x="8181975" y="64770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76203</xdr:rowOff>
    </xdr:to>
    <xdr:sp macro="" textlink="">
      <xdr:nvSpPr>
        <xdr:cNvPr id="149" name="Text Box 2">
          <a:extLst>
            <a:ext uri="{FF2B5EF4-FFF2-40B4-BE49-F238E27FC236}">
              <a16:creationId xmlns:a16="http://schemas.microsoft.com/office/drawing/2014/main" id="{F27E2B02-913D-4A42-B7FA-10531F8C06EA}"/>
            </a:ext>
          </a:extLst>
        </xdr:cNvPr>
        <xdr:cNvSpPr txBox="1">
          <a:spLocks noChangeArrowheads="1"/>
        </xdr:cNvSpPr>
      </xdr:nvSpPr>
      <xdr:spPr bwMode="auto">
        <a:xfrm>
          <a:off x="8181975" y="647700"/>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38103</xdr:rowOff>
    </xdr:to>
    <xdr:sp macro="" textlink="">
      <xdr:nvSpPr>
        <xdr:cNvPr id="150" name="Text Box 2">
          <a:extLst>
            <a:ext uri="{FF2B5EF4-FFF2-40B4-BE49-F238E27FC236}">
              <a16:creationId xmlns:a16="http://schemas.microsoft.com/office/drawing/2014/main" id="{EA1B0A3B-1894-41C0-9AF6-E8A7B3FC89BE}"/>
            </a:ext>
          </a:extLst>
        </xdr:cNvPr>
        <xdr:cNvSpPr txBox="1">
          <a:spLocks noChangeArrowheads="1"/>
        </xdr:cNvSpPr>
      </xdr:nvSpPr>
      <xdr:spPr bwMode="auto">
        <a:xfrm>
          <a:off x="8181975" y="64770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76203</xdr:rowOff>
    </xdr:to>
    <xdr:sp macro="" textlink="">
      <xdr:nvSpPr>
        <xdr:cNvPr id="151" name="Text Box 2">
          <a:extLst>
            <a:ext uri="{FF2B5EF4-FFF2-40B4-BE49-F238E27FC236}">
              <a16:creationId xmlns:a16="http://schemas.microsoft.com/office/drawing/2014/main" id="{5FA1579E-C643-4D74-80C2-F75E3D3BBD14}"/>
            </a:ext>
          </a:extLst>
        </xdr:cNvPr>
        <xdr:cNvSpPr txBox="1">
          <a:spLocks noChangeArrowheads="1"/>
        </xdr:cNvSpPr>
      </xdr:nvSpPr>
      <xdr:spPr bwMode="auto">
        <a:xfrm>
          <a:off x="8181975" y="647700"/>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38103</xdr:rowOff>
    </xdr:to>
    <xdr:sp macro="" textlink="">
      <xdr:nvSpPr>
        <xdr:cNvPr id="152" name="Text Box 2">
          <a:extLst>
            <a:ext uri="{FF2B5EF4-FFF2-40B4-BE49-F238E27FC236}">
              <a16:creationId xmlns:a16="http://schemas.microsoft.com/office/drawing/2014/main" id="{253DB991-E9B3-40F6-B7CA-F2E1AB187DEA}"/>
            </a:ext>
          </a:extLst>
        </xdr:cNvPr>
        <xdr:cNvSpPr txBox="1">
          <a:spLocks noChangeArrowheads="1"/>
        </xdr:cNvSpPr>
      </xdr:nvSpPr>
      <xdr:spPr bwMode="auto">
        <a:xfrm>
          <a:off x="8181975" y="64770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76203</xdr:rowOff>
    </xdr:to>
    <xdr:sp macro="" textlink="">
      <xdr:nvSpPr>
        <xdr:cNvPr id="153" name="Text Box 2">
          <a:extLst>
            <a:ext uri="{FF2B5EF4-FFF2-40B4-BE49-F238E27FC236}">
              <a16:creationId xmlns:a16="http://schemas.microsoft.com/office/drawing/2014/main" id="{5AB4EF0D-D213-4ACE-A46E-7CD6A40E1624}"/>
            </a:ext>
          </a:extLst>
        </xdr:cNvPr>
        <xdr:cNvSpPr txBox="1">
          <a:spLocks noChangeArrowheads="1"/>
        </xdr:cNvSpPr>
      </xdr:nvSpPr>
      <xdr:spPr bwMode="auto">
        <a:xfrm>
          <a:off x="8181975" y="647700"/>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47628</xdr:rowOff>
    </xdr:to>
    <xdr:sp macro="" textlink="">
      <xdr:nvSpPr>
        <xdr:cNvPr id="154" name="Text Box 2">
          <a:extLst>
            <a:ext uri="{FF2B5EF4-FFF2-40B4-BE49-F238E27FC236}">
              <a16:creationId xmlns:a16="http://schemas.microsoft.com/office/drawing/2014/main" id="{32FA5BE8-31C3-4C5E-80D6-C1AF1A22094A}"/>
            </a:ext>
          </a:extLst>
        </xdr:cNvPr>
        <xdr:cNvSpPr txBox="1">
          <a:spLocks noChangeArrowheads="1"/>
        </xdr:cNvSpPr>
      </xdr:nvSpPr>
      <xdr:spPr bwMode="auto">
        <a:xfrm>
          <a:off x="8181975" y="64770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47628</xdr:rowOff>
    </xdr:to>
    <xdr:sp macro="" textlink="">
      <xdr:nvSpPr>
        <xdr:cNvPr id="155" name="Text Box 2">
          <a:extLst>
            <a:ext uri="{FF2B5EF4-FFF2-40B4-BE49-F238E27FC236}">
              <a16:creationId xmlns:a16="http://schemas.microsoft.com/office/drawing/2014/main" id="{52EC0374-1244-4EFA-9F3F-FDF00A91FA99}"/>
            </a:ext>
          </a:extLst>
        </xdr:cNvPr>
        <xdr:cNvSpPr txBox="1">
          <a:spLocks noChangeArrowheads="1"/>
        </xdr:cNvSpPr>
      </xdr:nvSpPr>
      <xdr:spPr bwMode="auto">
        <a:xfrm>
          <a:off x="8181975" y="64770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47628</xdr:rowOff>
    </xdr:to>
    <xdr:sp macro="" textlink="">
      <xdr:nvSpPr>
        <xdr:cNvPr id="156" name="Text Box 2">
          <a:extLst>
            <a:ext uri="{FF2B5EF4-FFF2-40B4-BE49-F238E27FC236}">
              <a16:creationId xmlns:a16="http://schemas.microsoft.com/office/drawing/2014/main" id="{F613335D-4EFD-44E3-86B6-055F5D774364}"/>
            </a:ext>
          </a:extLst>
        </xdr:cNvPr>
        <xdr:cNvSpPr txBox="1">
          <a:spLocks noChangeArrowheads="1"/>
        </xdr:cNvSpPr>
      </xdr:nvSpPr>
      <xdr:spPr bwMode="auto">
        <a:xfrm>
          <a:off x="8181975" y="64770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85728</xdr:rowOff>
    </xdr:to>
    <xdr:sp macro="" textlink="">
      <xdr:nvSpPr>
        <xdr:cNvPr id="157" name="Text Box 2">
          <a:extLst>
            <a:ext uri="{FF2B5EF4-FFF2-40B4-BE49-F238E27FC236}">
              <a16:creationId xmlns:a16="http://schemas.microsoft.com/office/drawing/2014/main" id="{D314D295-80A4-4D6C-AEBA-100DAA4A3DC5}"/>
            </a:ext>
          </a:extLst>
        </xdr:cNvPr>
        <xdr:cNvSpPr txBox="1">
          <a:spLocks noChangeArrowheads="1"/>
        </xdr:cNvSpPr>
      </xdr:nvSpPr>
      <xdr:spPr bwMode="auto">
        <a:xfrm>
          <a:off x="8181975" y="647700"/>
          <a:ext cx="76200" cy="247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85728</xdr:rowOff>
    </xdr:to>
    <xdr:sp macro="" textlink="">
      <xdr:nvSpPr>
        <xdr:cNvPr id="158" name="Text Box 2">
          <a:extLst>
            <a:ext uri="{FF2B5EF4-FFF2-40B4-BE49-F238E27FC236}">
              <a16:creationId xmlns:a16="http://schemas.microsoft.com/office/drawing/2014/main" id="{1E1118CE-8CCE-4241-BCCD-AD0C058D0CB9}"/>
            </a:ext>
          </a:extLst>
        </xdr:cNvPr>
        <xdr:cNvSpPr txBox="1">
          <a:spLocks noChangeArrowheads="1"/>
        </xdr:cNvSpPr>
      </xdr:nvSpPr>
      <xdr:spPr bwMode="auto">
        <a:xfrm>
          <a:off x="8181975" y="647700"/>
          <a:ext cx="76200" cy="247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47628</xdr:rowOff>
    </xdr:to>
    <xdr:sp macro="" textlink="">
      <xdr:nvSpPr>
        <xdr:cNvPr id="159" name="Text Box 2">
          <a:extLst>
            <a:ext uri="{FF2B5EF4-FFF2-40B4-BE49-F238E27FC236}">
              <a16:creationId xmlns:a16="http://schemas.microsoft.com/office/drawing/2014/main" id="{714A0B4F-3D8A-4D6F-A5C2-57ACB004FFAB}"/>
            </a:ext>
          </a:extLst>
        </xdr:cNvPr>
        <xdr:cNvSpPr txBox="1">
          <a:spLocks noChangeArrowheads="1"/>
        </xdr:cNvSpPr>
      </xdr:nvSpPr>
      <xdr:spPr bwMode="auto">
        <a:xfrm>
          <a:off x="8181975" y="64770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47628</xdr:rowOff>
    </xdr:to>
    <xdr:sp macro="" textlink="">
      <xdr:nvSpPr>
        <xdr:cNvPr id="160" name="Text Box 2">
          <a:extLst>
            <a:ext uri="{FF2B5EF4-FFF2-40B4-BE49-F238E27FC236}">
              <a16:creationId xmlns:a16="http://schemas.microsoft.com/office/drawing/2014/main" id="{AF41642E-E26E-4136-9C8A-BCEC73C07B89}"/>
            </a:ext>
          </a:extLst>
        </xdr:cNvPr>
        <xdr:cNvSpPr txBox="1">
          <a:spLocks noChangeArrowheads="1"/>
        </xdr:cNvSpPr>
      </xdr:nvSpPr>
      <xdr:spPr bwMode="auto">
        <a:xfrm>
          <a:off x="8181975" y="64770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47628</xdr:rowOff>
    </xdr:to>
    <xdr:sp macro="" textlink="">
      <xdr:nvSpPr>
        <xdr:cNvPr id="161" name="Text Box 2">
          <a:extLst>
            <a:ext uri="{FF2B5EF4-FFF2-40B4-BE49-F238E27FC236}">
              <a16:creationId xmlns:a16="http://schemas.microsoft.com/office/drawing/2014/main" id="{BC88E96B-FF47-4AD3-A715-B2F1F155FD04}"/>
            </a:ext>
          </a:extLst>
        </xdr:cNvPr>
        <xdr:cNvSpPr txBox="1">
          <a:spLocks noChangeArrowheads="1"/>
        </xdr:cNvSpPr>
      </xdr:nvSpPr>
      <xdr:spPr bwMode="auto">
        <a:xfrm>
          <a:off x="8181975" y="647700"/>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38103</xdr:rowOff>
    </xdr:to>
    <xdr:sp macro="" textlink="">
      <xdr:nvSpPr>
        <xdr:cNvPr id="162" name="Text Box 2">
          <a:extLst>
            <a:ext uri="{FF2B5EF4-FFF2-40B4-BE49-F238E27FC236}">
              <a16:creationId xmlns:a16="http://schemas.microsoft.com/office/drawing/2014/main" id="{0BCD8E32-EA6B-491F-A98C-F647462F6251}"/>
            </a:ext>
          </a:extLst>
        </xdr:cNvPr>
        <xdr:cNvSpPr txBox="1">
          <a:spLocks noChangeArrowheads="1"/>
        </xdr:cNvSpPr>
      </xdr:nvSpPr>
      <xdr:spPr bwMode="auto">
        <a:xfrm>
          <a:off x="8181975" y="64770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38103</xdr:rowOff>
    </xdr:to>
    <xdr:sp macro="" textlink="">
      <xdr:nvSpPr>
        <xdr:cNvPr id="163" name="Text Box 2">
          <a:extLst>
            <a:ext uri="{FF2B5EF4-FFF2-40B4-BE49-F238E27FC236}">
              <a16:creationId xmlns:a16="http://schemas.microsoft.com/office/drawing/2014/main" id="{97423108-B718-4526-954A-CB2AE86A34BB}"/>
            </a:ext>
          </a:extLst>
        </xdr:cNvPr>
        <xdr:cNvSpPr txBox="1">
          <a:spLocks noChangeArrowheads="1"/>
        </xdr:cNvSpPr>
      </xdr:nvSpPr>
      <xdr:spPr bwMode="auto">
        <a:xfrm>
          <a:off x="8181975" y="647700"/>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38104</xdr:rowOff>
    </xdr:to>
    <xdr:sp macro="" textlink="">
      <xdr:nvSpPr>
        <xdr:cNvPr id="164" name="Text Box 2">
          <a:extLst>
            <a:ext uri="{FF2B5EF4-FFF2-40B4-BE49-F238E27FC236}">
              <a16:creationId xmlns:a16="http://schemas.microsoft.com/office/drawing/2014/main" id="{E0AAA895-FCA0-4907-886E-5867B4C8C04C}"/>
            </a:ext>
          </a:extLst>
        </xdr:cNvPr>
        <xdr:cNvSpPr txBox="1">
          <a:spLocks noChangeArrowheads="1"/>
        </xdr:cNvSpPr>
      </xdr:nvSpPr>
      <xdr:spPr bwMode="auto">
        <a:xfrm>
          <a:off x="8181975" y="64770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76204</xdr:rowOff>
    </xdr:to>
    <xdr:sp macro="" textlink="">
      <xdr:nvSpPr>
        <xdr:cNvPr id="165" name="Text Box 2">
          <a:extLst>
            <a:ext uri="{FF2B5EF4-FFF2-40B4-BE49-F238E27FC236}">
              <a16:creationId xmlns:a16="http://schemas.microsoft.com/office/drawing/2014/main" id="{BC25FABD-74C6-4879-ADA3-970E24B37543}"/>
            </a:ext>
          </a:extLst>
        </xdr:cNvPr>
        <xdr:cNvSpPr txBox="1">
          <a:spLocks noChangeArrowheads="1"/>
        </xdr:cNvSpPr>
      </xdr:nvSpPr>
      <xdr:spPr bwMode="auto">
        <a:xfrm>
          <a:off x="8181975" y="647700"/>
          <a:ext cx="76200" cy="238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38104</xdr:rowOff>
    </xdr:to>
    <xdr:sp macro="" textlink="">
      <xdr:nvSpPr>
        <xdr:cNvPr id="166" name="Text Box 2">
          <a:extLst>
            <a:ext uri="{FF2B5EF4-FFF2-40B4-BE49-F238E27FC236}">
              <a16:creationId xmlns:a16="http://schemas.microsoft.com/office/drawing/2014/main" id="{D44FF408-EB79-4151-AC4E-0AAB1B9D134E}"/>
            </a:ext>
          </a:extLst>
        </xdr:cNvPr>
        <xdr:cNvSpPr txBox="1">
          <a:spLocks noChangeArrowheads="1"/>
        </xdr:cNvSpPr>
      </xdr:nvSpPr>
      <xdr:spPr bwMode="auto">
        <a:xfrm>
          <a:off x="8181975" y="64770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76204</xdr:rowOff>
    </xdr:to>
    <xdr:sp macro="" textlink="">
      <xdr:nvSpPr>
        <xdr:cNvPr id="167" name="Text Box 2">
          <a:extLst>
            <a:ext uri="{FF2B5EF4-FFF2-40B4-BE49-F238E27FC236}">
              <a16:creationId xmlns:a16="http://schemas.microsoft.com/office/drawing/2014/main" id="{D4B34CB8-DC46-4EAF-B1AA-93325640D398}"/>
            </a:ext>
          </a:extLst>
        </xdr:cNvPr>
        <xdr:cNvSpPr txBox="1">
          <a:spLocks noChangeArrowheads="1"/>
        </xdr:cNvSpPr>
      </xdr:nvSpPr>
      <xdr:spPr bwMode="auto">
        <a:xfrm>
          <a:off x="8181975" y="647700"/>
          <a:ext cx="76200" cy="238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38104</xdr:rowOff>
    </xdr:to>
    <xdr:sp macro="" textlink="">
      <xdr:nvSpPr>
        <xdr:cNvPr id="168" name="Text Box 2">
          <a:extLst>
            <a:ext uri="{FF2B5EF4-FFF2-40B4-BE49-F238E27FC236}">
              <a16:creationId xmlns:a16="http://schemas.microsoft.com/office/drawing/2014/main" id="{6F355DCA-4C83-449E-98AF-1A525EE48D3D}"/>
            </a:ext>
          </a:extLst>
        </xdr:cNvPr>
        <xdr:cNvSpPr txBox="1">
          <a:spLocks noChangeArrowheads="1"/>
        </xdr:cNvSpPr>
      </xdr:nvSpPr>
      <xdr:spPr bwMode="auto">
        <a:xfrm>
          <a:off x="8181975" y="64770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76204</xdr:rowOff>
    </xdr:to>
    <xdr:sp macro="" textlink="">
      <xdr:nvSpPr>
        <xdr:cNvPr id="169" name="Text Box 2">
          <a:extLst>
            <a:ext uri="{FF2B5EF4-FFF2-40B4-BE49-F238E27FC236}">
              <a16:creationId xmlns:a16="http://schemas.microsoft.com/office/drawing/2014/main" id="{3189C286-ECDB-4AF3-BB8E-26E3EA800393}"/>
            </a:ext>
          </a:extLst>
        </xdr:cNvPr>
        <xdr:cNvSpPr txBox="1">
          <a:spLocks noChangeArrowheads="1"/>
        </xdr:cNvSpPr>
      </xdr:nvSpPr>
      <xdr:spPr bwMode="auto">
        <a:xfrm>
          <a:off x="8181975" y="647700"/>
          <a:ext cx="76200" cy="238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47629</xdr:rowOff>
    </xdr:to>
    <xdr:sp macro="" textlink="">
      <xdr:nvSpPr>
        <xdr:cNvPr id="170" name="Text Box 2">
          <a:extLst>
            <a:ext uri="{FF2B5EF4-FFF2-40B4-BE49-F238E27FC236}">
              <a16:creationId xmlns:a16="http://schemas.microsoft.com/office/drawing/2014/main" id="{1B0ED088-2A56-4F86-B462-34F785764352}"/>
            </a:ext>
          </a:extLst>
        </xdr:cNvPr>
        <xdr:cNvSpPr txBox="1">
          <a:spLocks noChangeArrowheads="1"/>
        </xdr:cNvSpPr>
      </xdr:nvSpPr>
      <xdr:spPr bwMode="auto">
        <a:xfrm>
          <a:off x="8181975" y="64770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47629</xdr:rowOff>
    </xdr:to>
    <xdr:sp macro="" textlink="">
      <xdr:nvSpPr>
        <xdr:cNvPr id="171" name="Text Box 2">
          <a:extLst>
            <a:ext uri="{FF2B5EF4-FFF2-40B4-BE49-F238E27FC236}">
              <a16:creationId xmlns:a16="http://schemas.microsoft.com/office/drawing/2014/main" id="{61ADD8CD-E4A5-49E8-BC95-DEC71D3A7258}"/>
            </a:ext>
          </a:extLst>
        </xdr:cNvPr>
        <xdr:cNvSpPr txBox="1">
          <a:spLocks noChangeArrowheads="1"/>
        </xdr:cNvSpPr>
      </xdr:nvSpPr>
      <xdr:spPr bwMode="auto">
        <a:xfrm>
          <a:off x="8181975" y="64770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47629</xdr:rowOff>
    </xdr:to>
    <xdr:sp macro="" textlink="">
      <xdr:nvSpPr>
        <xdr:cNvPr id="172" name="Text Box 2">
          <a:extLst>
            <a:ext uri="{FF2B5EF4-FFF2-40B4-BE49-F238E27FC236}">
              <a16:creationId xmlns:a16="http://schemas.microsoft.com/office/drawing/2014/main" id="{117CC161-22B2-482E-8F0E-B54960E62890}"/>
            </a:ext>
          </a:extLst>
        </xdr:cNvPr>
        <xdr:cNvSpPr txBox="1">
          <a:spLocks noChangeArrowheads="1"/>
        </xdr:cNvSpPr>
      </xdr:nvSpPr>
      <xdr:spPr bwMode="auto">
        <a:xfrm>
          <a:off x="8181975" y="64770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85729</xdr:rowOff>
    </xdr:to>
    <xdr:sp macro="" textlink="">
      <xdr:nvSpPr>
        <xdr:cNvPr id="173" name="Text Box 2">
          <a:extLst>
            <a:ext uri="{FF2B5EF4-FFF2-40B4-BE49-F238E27FC236}">
              <a16:creationId xmlns:a16="http://schemas.microsoft.com/office/drawing/2014/main" id="{2690808B-65A4-4986-8CC7-5D83D798AD46}"/>
            </a:ext>
          </a:extLst>
        </xdr:cNvPr>
        <xdr:cNvSpPr txBox="1">
          <a:spLocks noChangeArrowheads="1"/>
        </xdr:cNvSpPr>
      </xdr:nvSpPr>
      <xdr:spPr bwMode="auto">
        <a:xfrm>
          <a:off x="8181975" y="647700"/>
          <a:ext cx="76200" cy="2476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85729</xdr:rowOff>
    </xdr:to>
    <xdr:sp macro="" textlink="">
      <xdr:nvSpPr>
        <xdr:cNvPr id="174" name="Text Box 2">
          <a:extLst>
            <a:ext uri="{FF2B5EF4-FFF2-40B4-BE49-F238E27FC236}">
              <a16:creationId xmlns:a16="http://schemas.microsoft.com/office/drawing/2014/main" id="{0B5B54C5-48F1-4ABD-AB4E-B58C1D299BDE}"/>
            </a:ext>
          </a:extLst>
        </xdr:cNvPr>
        <xdr:cNvSpPr txBox="1">
          <a:spLocks noChangeArrowheads="1"/>
        </xdr:cNvSpPr>
      </xdr:nvSpPr>
      <xdr:spPr bwMode="auto">
        <a:xfrm>
          <a:off x="8181975" y="647700"/>
          <a:ext cx="76200" cy="2476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47629</xdr:rowOff>
    </xdr:to>
    <xdr:sp macro="" textlink="">
      <xdr:nvSpPr>
        <xdr:cNvPr id="175" name="Text Box 2">
          <a:extLst>
            <a:ext uri="{FF2B5EF4-FFF2-40B4-BE49-F238E27FC236}">
              <a16:creationId xmlns:a16="http://schemas.microsoft.com/office/drawing/2014/main" id="{063368FA-9357-4D7F-856D-81FC7BC01979}"/>
            </a:ext>
          </a:extLst>
        </xdr:cNvPr>
        <xdr:cNvSpPr txBox="1">
          <a:spLocks noChangeArrowheads="1"/>
        </xdr:cNvSpPr>
      </xdr:nvSpPr>
      <xdr:spPr bwMode="auto">
        <a:xfrm>
          <a:off x="8181975" y="64770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47629</xdr:rowOff>
    </xdr:to>
    <xdr:sp macro="" textlink="">
      <xdr:nvSpPr>
        <xdr:cNvPr id="176" name="Text Box 2">
          <a:extLst>
            <a:ext uri="{FF2B5EF4-FFF2-40B4-BE49-F238E27FC236}">
              <a16:creationId xmlns:a16="http://schemas.microsoft.com/office/drawing/2014/main" id="{2BF12D48-D3F5-4DF3-B532-E8447F756B47}"/>
            </a:ext>
          </a:extLst>
        </xdr:cNvPr>
        <xdr:cNvSpPr txBox="1">
          <a:spLocks noChangeArrowheads="1"/>
        </xdr:cNvSpPr>
      </xdr:nvSpPr>
      <xdr:spPr bwMode="auto">
        <a:xfrm>
          <a:off x="8181975" y="64770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47629</xdr:rowOff>
    </xdr:to>
    <xdr:sp macro="" textlink="">
      <xdr:nvSpPr>
        <xdr:cNvPr id="177" name="Text Box 2">
          <a:extLst>
            <a:ext uri="{FF2B5EF4-FFF2-40B4-BE49-F238E27FC236}">
              <a16:creationId xmlns:a16="http://schemas.microsoft.com/office/drawing/2014/main" id="{C1CE071A-0E9F-4514-AE83-C7AB846F6634}"/>
            </a:ext>
          </a:extLst>
        </xdr:cNvPr>
        <xdr:cNvSpPr txBox="1">
          <a:spLocks noChangeArrowheads="1"/>
        </xdr:cNvSpPr>
      </xdr:nvSpPr>
      <xdr:spPr bwMode="auto">
        <a:xfrm>
          <a:off x="8181975" y="647700"/>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38104</xdr:rowOff>
    </xdr:to>
    <xdr:sp macro="" textlink="">
      <xdr:nvSpPr>
        <xdr:cNvPr id="178" name="Text Box 2">
          <a:extLst>
            <a:ext uri="{FF2B5EF4-FFF2-40B4-BE49-F238E27FC236}">
              <a16:creationId xmlns:a16="http://schemas.microsoft.com/office/drawing/2014/main" id="{1EC65195-A3F1-4B8B-A08C-47B3A95C84A8}"/>
            </a:ext>
          </a:extLst>
        </xdr:cNvPr>
        <xdr:cNvSpPr txBox="1">
          <a:spLocks noChangeArrowheads="1"/>
        </xdr:cNvSpPr>
      </xdr:nvSpPr>
      <xdr:spPr bwMode="auto">
        <a:xfrm>
          <a:off x="8181975" y="64770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38104</xdr:rowOff>
    </xdr:to>
    <xdr:sp macro="" textlink="">
      <xdr:nvSpPr>
        <xdr:cNvPr id="179" name="Text Box 2">
          <a:extLst>
            <a:ext uri="{FF2B5EF4-FFF2-40B4-BE49-F238E27FC236}">
              <a16:creationId xmlns:a16="http://schemas.microsoft.com/office/drawing/2014/main" id="{11E0519D-1174-4F19-946B-D67C1B0630AE}"/>
            </a:ext>
          </a:extLst>
        </xdr:cNvPr>
        <xdr:cNvSpPr txBox="1">
          <a:spLocks noChangeArrowheads="1"/>
        </xdr:cNvSpPr>
      </xdr:nvSpPr>
      <xdr:spPr bwMode="auto">
        <a:xfrm>
          <a:off x="8181975" y="647700"/>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25735</xdr:rowOff>
    </xdr:to>
    <xdr:sp macro="" textlink="">
      <xdr:nvSpPr>
        <xdr:cNvPr id="180" name="Text Box 2">
          <a:extLst>
            <a:ext uri="{FF2B5EF4-FFF2-40B4-BE49-F238E27FC236}">
              <a16:creationId xmlns:a16="http://schemas.microsoft.com/office/drawing/2014/main" id="{C911569B-AA95-475F-B47B-BCE676C34C2E}"/>
            </a:ext>
          </a:extLst>
        </xdr:cNvPr>
        <xdr:cNvSpPr txBox="1">
          <a:spLocks noChangeArrowheads="1"/>
        </xdr:cNvSpPr>
      </xdr:nvSpPr>
      <xdr:spPr bwMode="auto">
        <a:xfrm>
          <a:off x="81819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63835</xdr:rowOff>
    </xdr:to>
    <xdr:sp macro="" textlink="">
      <xdr:nvSpPr>
        <xdr:cNvPr id="181" name="Text Box 2">
          <a:extLst>
            <a:ext uri="{FF2B5EF4-FFF2-40B4-BE49-F238E27FC236}">
              <a16:creationId xmlns:a16="http://schemas.microsoft.com/office/drawing/2014/main" id="{F77AB889-357B-415F-AA42-C3A1C971713B}"/>
            </a:ext>
          </a:extLst>
        </xdr:cNvPr>
        <xdr:cNvSpPr txBox="1">
          <a:spLocks noChangeArrowheads="1"/>
        </xdr:cNvSpPr>
      </xdr:nvSpPr>
      <xdr:spPr bwMode="auto">
        <a:xfrm>
          <a:off x="818197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25735</xdr:rowOff>
    </xdr:to>
    <xdr:sp macro="" textlink="">
      <xdr:nvSpPr>
        <xdr:cNvPr id="182" name="Text Box 2">
          <a:extLst>
            <a:ext uri="{FF2B5EF4-FFF2-40B4-BE49-F238E27FC236}">
              <a16:creationId xmlns:a16="http://schemas.microsoft.com/office/drawing/2014/main" id="{2E83CA1D-0075-4577-914B-A89F4DD8BBB3}"/>
            </a:ext>
          </a:extLst>
        </xdr:cNvPr>
        <xdr:cNvSpPr txBox="1">
          <a:spLocks noChangeArrowheads="1"/>
        </xdr:cNvSpPr>
      </xdr:nvSpPr>
      <xdr:spPr bwMode="auto">
        <a:xfrm>
          <a:off x="81819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63835</xdr:rowOff>
    </xdr:to>
    <xdr:sp macro="" textlink="">
      <xdr:nvSpPr>
        <xdr:cNvPr id="183" name="Text Box 2">
          <a:extLst>
            <a:ext uri="{FF2B5EF4-FFF2-40B4-BE49-F238E27FC236}">
              <a16:creationId xmlns:a16="http://schemas.microsoft.com/office/drawing/2014/main" id="{05FDDA1E-2FFE-4D4C-A979-A28BE4978F1F}"/>
            </a:ext>
          </a:extLst>
        </xdr:cNvPr>
        <xdr:cNvSpPr txBox="1">
          <a:spLocks noChangeArrowheads="1"/>
        </xdr:cNvSpPr>
      </xdr:nvSpPr>
      <xdr:spPr bwMode="auto">
        <a:xfrm>
          <a:off x="818197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25735</xdr:rowOff>
    </xdr:to>
    <xdr:sp macro="" textlink="">
      <xdr:nvSpPr>
        <xdr:cNvPr id="184" name="Text Box 2">
          <a:extLst>
            <a:ext uri="{FF2B5EF4-FFF2-40B4-BE49-F238E27FC236}">
              <a16:creationId xmlns:a16="http://schemas.microsoft.com/office/drawing/2014/main" id="{3041F806-0CB4-43B6-B43A-93C92D8E6A29}"/>
            </a:ext>
          </a:extLst>
        </xdr:cNvPr>
        <xdr:cNvSpPr txBox="1">
          <a:spLocks noChangeArrowheads="1"/>
        </xdr:cNvSpPr>
      </xdr:nvSpPr>
      <xdr:spPr bwMode="auto">
        <a:xfrm>
          <a:off x="81819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63835</xdr:rowOff>
    </xdr:to>
    <xdr:sp macro="" textlink="">
      <xdr:nvSpPr>
        <xdr:cNvPr id="185" name="Text Box 2">
          <a:extLst>
            <a:ext uri="{FF2B5EF4-FFF2-40B4-BE49-F238E27FC236}">
              <a16:creationId xmlns:a16="http://schemas.microsoft.com/office/drawing/2014/main" id="{C8177811-221F-47C2-98FD-52A3F68A2E48}"/>
            </a:ext>
          </a:extLst>
        </xdr:cNvPr>
        <xdr:cNvSpPr txBox="1">
          <a:spLocks noChangeArrowheads="1"/>
        </xdr:cNvSpPr>
      </xdr:nvSpPr>
      <xdr:spPr bwMode="auto">
        <a:xfrm>
          <a:off x="818197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35260</xdr:rowOff>
    </xdr:to>
    <xdr:sp macro="" textlink="">
      <xdr:nvSpPr>
        <xdr:cNvPr id="186" name="Text Box 2">
          <a:extLst>
            <a:ext uri="{FF2B5EF4-FFF2-40B4-BE49-F238E27FC236}">
              <a16:creationId xmlns:a16="http://schemas.microsoft.com/office/drawing/2014/main" id="{5B7407E1-520C-492C-8413-B06A594E8A6F}"/>
            </a:ext>
          </a:extLst>
        </xdr:cNvPr>
        <xdr:cNvSpPr txBox="1">
          <a:spLocks noChangeArrowheads="1"/>
        </xdr:cNvSpPr>
      </xdr:nvSpPr>
      <xdr:spPr bwMode="auto">
        <a:xfrm>
          <a:off x="81819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35260</xdr:rowOff>
    </xdr:to>
    <xdr:sp macro="" textlink="">
      <xdr:nvSpPr>
        <xdr:cNvPr id="187" name="Text Box 2">
          <a:extLst>
            <a:ext uri="{FF2B5EF4-FFF2-40B4-BE49-F238E27FC236}">
              <a16:creationId xmlns:a16="http://schemas.microsoft.com/office/drawing/2014/main" id="{67957E20-5417-4FF3-9509-E90EBDCB54C9}"/>
            </a:ext>
          </a:extLst>
        </xdr:cNvPr>
        <xdr:cNvSpPr txBox="1">
          <a:spLocks noChangeArrowheads="1"/>
        </xdr:cNvSpPr>
      </xdr:nvSpPr>
      <xdr:spPr bwMode="auto">
        <a:xfrm>
          <a:off x="81819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35260</xdr:rowOff>
    </xdr:to>
    <xdr:sp macro="" textlink="">
      <xdr:nvSpPr>
        <xdr:cNvPr id="188" name="Text Box 2">
          <a:extLst>
            <a:ext uri="{FF2B5EF4-FFF2-40B4-BE49-F238E27FC236}">
              <a16:creationId xmlns:a16="http://schemas.microsoft.com/office/drawing/2014/main" id="{D39F00D2-0ECF-41BE-8416-DFFB12EF2AA0}"/>
            </a:ext>
          </a:extLst>
        </xdr:cNvPr>
        <xdr:cNvSpPr txBox="1">
          <a:spLocks noChangeArrowheads="1"/>
        </xdr:cNvSpPr>
      </xdr:nvSpPr>
      <xdr:spPr bwMode="auto">
        <a:xfrm>
          <a:off x="81819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73360</xdr:rowOff>
    </xdr:to>
    <xdr:sp macro="" textlink="">
      <xdr:nvSpPr>
        <xdr:cNvPr id="189" name="Text Box 2">
          <a:extLst>
            <a:ext uri="{FF2B5EF4-FFF2-40B4-BE49-F238E27FC236}">
              <a16:creationId xmlns:a16="http://schemas.microsoft.com/office/drawing/2014/main" id="{FB57364A-ACAB-46BE-B62E-E25F2DA602EE}"/>
            </a:ext>
          </a:extLst>
        </xdr:cNvPr>
        <xdr:cNvSpPr txBox="1">
          <a:spLocks noChangeArrowheads="1"/>
        </xdr:cNvSpPr>
      </xdr:nvSpPr>
      <xdr:spPr bwMode="auto">
        <a:xfrm>
          <a:off x="8181975" y="6477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73360</xdr:rowOff>
    </xdr:to>
    <xdr:sp macro="" textlink="">
      <xdr:nvSpPr>
        <xdr:cNvPr id="190" name="Text Box 2">
          <a:extLst>
            <a:ext uri="{FF2B5EF4-FFF2-40B4-BE49-F238E27FC236}">
              <a16:creationId xmlns:a16="http://schemas.microsoft.com/office/drawing/2014/main" id="{1B1774D6-D689-40D5-B96B-7309B0C882D6}"/>
            </a:ext>
          </a:extLst>
        </xdr:cNvPr>
        <xdr:cNvSpPr txBox="1">
          <a:spLocks noChangeArrowheads="1"/>
        </xdr:cNvSpPr>
      </xdr:nvSpPr>
      <xdr:spPr bwMode="auto">
        <a:xfrm>
          <a:off x="8181975" y="6477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35260</xdr:rowOff>
    </xdr:to>
    <xdr:sp macro="" textlink="">
      <xdr:nvSpPr>
        <xdr:cNvPr id="191" name="Text Box 2">
          <a:extLst>
            <a:ext uri="{FF2B5EF4-FFF2-40B4-BE49-F238E27FC236}">
              <a16:creationId xmlns:a16="http://schemas.microsoft.com/office/drawing/2014/main" id="{71C67DA1-7DD2-4440-BFB8-B4A73935D963}"/>
            </a:ext>
          </a:extLst>
        </xdr:cNvPr>
        <xdr:cNvSpPr txBox="1">
          <a:spLocks noChangeArrowheads="1"/>
        </xdr:cNvSpPr>
      </xdr:nvSpPr>
      <xdr:spPr bwMode="auto">
        <a:xfrm>
          <a:off x="81819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35260</xdr:rowOff>
    </xdr:to>
    <xdr:sp macro="" textlink="">
      <xdr:nvSpPr>
        <xdr:cNvPr id="192" name="Text Box 2">
          <a:extLst>
            <a:ext uri="{FF2B5EF4-FFF2-40B4-BE49-F238E27FC236}">
              <a16:creationId xmlns:a16="http://schemas.microsoft.com/office/drawing/2014/main" id="{3C51A01A-3192-4891-878F-592BDD676A06}"/>
            </a:ext>
          </a:extLst>
        </xdr:cNvPr>
        <xdr:cNvSpPr txBox="1">
          <a:spLocks noChangeArrowheads="1"/>
        </xdr:cNvSpPr>
      </xdr:nvSpPr>
      <xdr:spPr bwMode="auto">
        <a:xfrm>
          <a:off x="81819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35260</xdr:rowOff>
    </xdr:to>
    <xdr:sp macro="" textlink="">
      <xdr:nvSpPr>
        <xdr:cNvPr id="193" name="Text Box 2">
          <a:extLst>
            <a:ext uri="{FF2B5EF4-FFF2-40B4-BE49-F238E27FC236}">
              <a16:creationId xmlns:a16="http://schemas.microsoft.com/office/drawing/2014/main" id="{B8F45C51-9787-4634-99C5-8D387941DE8B}"/>
            </a:ext>
          </a:extLst>
        </xdr:cNvPr>
        <xdr:cNvSpPr txBox="1">
          <a:spLocks noChangeArrowheads="1"/>
        </xdr:cNvSpPr>
      </xdr:nvSpPr>
      <xdr:spPr bwMode="auto">
        <a:xfrm>
          <a:off x="81819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25735</xdr:rowOff>
    </xdr:to>
    <xdr:sp macro="" textlink="">
      <xdr:nvSpPr>
        <xdr:cNvPr id="194" name="Text Box 2">
          <a:extLst>
            <a:ext uri="{FF2B5EF4-FFF2-40B4-BE49-F238E27FC236}">
              <a16:creationId xmlns:a16="http://schemas.microsoft.com/office/drawing/2014/main" id="{CF67350E-5A72-4F38-BAE4-114F43CD582E}"/>
            </a:ext>
          </a:extLst>
        </xdr:cNvPr>
        <xdr:cNvSpPr txBox="1">
          <a:spLocks noChangeArrowheads="1"/>
        </xdr:cNvSpPr>
      </xdr:nvSpPr>
      <xdr:spPr bwMode="auto">
        <a:xfrm>
          <a:off x="81819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25735</xdr:rowOff>
    </xdr:to>
    <xdr:sp macro="" textlink="">
      <xdr:nvSpPr>
        <xdr:cNvPr id="195" name="Text Box 2">
          <a:extLst>
            <a:ext uri="{FF2B5EF4-FFF2-40B4-BE49-F238E27FC236}">
              <a16:creationId xmlns:a16="http://schemas.microsoft.com/office/drawing/2014/main" id="{B919526B-8F52-46D4-9DDF-DF0F75EB25AB}"/>
            </a:ext>
          </a:extLst>
        </xdr:cNvPr>
        <xdr:cNvSpPr txBox="1">
          <a:spLocks noChangeArrowheads="1"/>
        </xdr:cNvSpPr>
      </xdr:nvSpPr>
      <xdr:spPr bwMode="auto">
        <a:xfrm>
          <a:off x="81819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31369</xdr:rowOff>
    </xdr:to>
    <xdr:sp macro="" textlink="">
      <xdr:nvSpPr>
        <xdr:cNvPr id="196" name="Text Box 2">
          <a:extLst>
            <a:ext uri="{FF2B5EF4-FFF2-40B4-BE49-F238E27FC236}">
              <a16:creationId xmlns:a16="http://schemas.microsoft.com/office/drawing/2014/main" id="{D89028F3-52AF-4F93-9B59-66A4131C5B5B}"/>
            </a:ext>
          </a:extLst>
        </xdr:cNvPr>
        <xdr:cNvSpPr txBox="1">
          <a:spLocks noChangeArrowheads="1"/>
        </xdr:cNvSpPr>
      </xdr:nvSpPr>
      <xdr:spPr bwMode="auto">
        <a:xfrm>
          <a:off x="81819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69469</xdr:rowOff>
    </xdr:to>
    <xdr:sp macro="" textlink="">
      <xdr:nvSpPr>
        <xdr:cNvPr id="197" name="Text Box 2">
          <a:extLst>
            <a:ext uri="{FF2B5EF4-FFF2-40B4-BE49-F238E27FC236}">
              <a16:creationId xmlns:a16="http://schemas.microsoft.com/office/drawing/2014/main" id="{38D2F03D-15C1-4CAF-9409-AC86F3F65ED5}"/>
            </a:ext>
          </a:extLst>
        </xdr:cNvPr>
        <xdr:cNvSpPr txBox="1">
          <a:spLocks noChangeArrowheads="1"/>
        </xdr:cNvSpPr>
      </xdr:nvSpPr>
      <xdr:spPr bwMode="auto">
        <a:xfrm>
          <a:off x="818197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31369</xdr:rowOff>
    </xdr:to>
    <xdr:sp macro="" textlink="">
      <xdr:nvSpPr>
        <xdr:cNvPr id="198" name="Text Box 2">
          <a:extLst>
            <a:ext uri="{FF2B5EF4-FFF2-40B4-BE49-F238E27FC236}">
              <a16:creationId xmlns:a16="http://schemas.microsoft.com/office/drawing/2014/main" id="{808047FC-C627-4C3D-86C4-2C933B3CE3BF}"/>
            </a:ext>
          </a:extLst>
        </xdr:cNvPr>
        <xdr:cNvSpPr txBox="1">
          <a:spLocks noChangeArrowheads="1"/>
        </xdr:cNvSpPr>
      </xdr:nvSpPr>
      <xdr:spPr bwMode="auto">
        <a:xfrm>
          <a:off x="81819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69469</xdr:rowOff>
    </xdr:to>
    <xdr:sp macro="" textlink="">
      <xdr:nvSpPr>
        <xdr:cNvPr id="199" name="Text Box 2">
          <a:extLst>
            <a:ext uri="{FF2B5EF4-FFF2-40B4-BE49-F238E27FC236}">
              <a16:creationId xmlns:a16="http://schemas.microsoft.com/office/drawing/2014/main" id="{183FDBBE-3C07-4766-991D-68CE9CF0645E}"/>
            </a:ext>
          </a:extLst>
        </xdr:cNvPr>
        <xdr:cNvSpPr txBox="1">
          <a:spLocks noChangeArrowheads="1"/>
        </xdr:cNvSpPr>
      </xdr:nvSpPr>
      <xdr:spPr bwMode="auto">
        <a:xfrm>
          <a:off x="818197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31369</xdr:rowOff>
    </xdr:to>
    <xdr:sp macro="" textlink="">
      <xdr:nvSpPr>
        <xdr:cNvPr id="200" name="Text Box 2">
          <a:extLst>
            <a:ext uri="{FF2B5EF4-FFF2-40B4-BE49-F238E27FC236}">
              <a16:creationId xmlns:a16="http://schemas.microsoft.com/office/drawing/2014/main" id="{E27B8134-2856-43F4-933D-4067FE67CCCD}"/>
            </a:ext>
          </a:extLst>
        </xdr:cNvPr>
        <xdr:cNvSpPr txBox="1">
          <a:spLocks noChangeArrowheads="1"/>
        </xdr:cNvSpPr>
      </xdr:nvSpPr>
      <xdr:spPr bwMode="auto">
        <a:xfrm>
          <a:off x="81819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69469</xdr:rowOff>
    </xdr:to>
    <xdr:sp macro="" textlink="">
      <xdr:nvSpPr>
        <xdr:cNvPr id="201" name="Text Box 2">
          <a:extLst>
            <a:ext uri="{FF2B5EF4-FFF2-40B4-BE49-F238E27FC236}">
              <a16:creationId xmlns:a16="http://schemas.microsoft.com/office/drawing/2014/main" id="{C44DF266-1AE3-470B-B7CB-9F4B70551445}"/>
            </a:ext>
          </a:extLst>
        </xdr:cNvPr>
        <xdr:cNvSpPr txBox="1">
          <a:spLocks noChangeArrowheads="1"/>
        </xdr:cNvSpPr>
      </xdr:nvSpPr>
      <xdr:spPr bwMode="auto">
        <a:xfrm>
          <a:off x="818197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40894</xdr:rowOff>
    </xdr:to>
    <xdr:sp macro="" textlink="">
      <xdr:nvSpPr>
        <xdr:cNvPr id="202" name="Text Box 2">
          <a:extLst>
            <a:ext uri="{FF2B5EF4-FFF2-40B4-BE49-F238E27FC236}">
              <a16:creationId xmlns:a16="http://schemas.microsoft.com/office/drawing/2014/main" id="{13224556-714A-4C33-9663-1AED91B428F8}"/>
            </a:ext>
          </a:extLst>
        </xdr:cNvPr>
        <xdr:cNvSpPr txBox="1">
          <a:spLocks noChangeArrowheads="1"/>
        </xdr:cNvSpPr>
      </xdr:nvSpPr>
      <xdr:spPr bwMode="auto">
        <a:xfrm>
          <a:off x="81819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40894</xdr:rowOff>
    </xdr:to>
    <xdr:sp macro="" textlink="">
      <xdr:nvSpPr>
        <xdr:cNvPr id="203" name="Text Box 2">
          <a:extLst>
            <a:ext uri="{FF2B5EF4-FFF2-40B4-BE49-F238E27FC236}">
              <a16:creationId xmlns:a16="http://schemas.microsoft.com/office/drawing/2014/main" id="{4ADF8312-73EB-4E0C-8A21-B98F5C0B854D}"/>
            </a:ext>
          </a:extLst>
        </xdr:cNvPr>
        <xdr:cNvSpPr txBox="1">
          <a:spLocks noChangeArrowheads="1"/>
        </xdr:cNvSpPr>
      </xdr:nvSpPr>
      <xdr:spPr bwMode="auto">
        <a:xfrm>
          <a:off x="81819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40894</xdr:rowOff>
    </xdr:to>
    <xdr:sp macro="" textlink="">
      <xdr:nvSpPr>
        <xdr:cNvPr id="204" name="Text Box 2">
          <a:extLst>
            <a:ext uri="{FF2B5EF4-FFF2-40B4-BE49-F238E27FC236}">
              <a16:creationId xmlns:a16="http://schemas.microsoft.com/office/drawing/2014/main" id="{2ADBF14B-CE7F-4563-AE49-AAD2B2A1C336}"/>
            </a:ext>
          </a:extLst>
        </xdr:cNvPr>
        <xdr:cNvSpPr txBox="1">
          <a:spLocks noChangeArrowheads="1"/>
        </xdr:cNvSpPr>
      </xdr:nvSpPr>
      <xdr:spPr bwMode="auto">
        <a:xfrm>
          <a:off x="81819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78994</xdr:rowOff>
    </xdr:to>
    <xdr:sp macro="" textlink="">
      <xdr:nvSpPr>
        <xdr:cNvPr id="205" name="Text Box 2">
          <a:extLst>
            <a:ext uri="{FF2B5EF4-FFF2-40B4-BE49-F238E27FC236}">
              <a16:creationId xmlns:a16="http://schemas.microsoft.com/office/drawing/2014/main" id="{96B41424-A667-46CF-B913-BB9EFD6BC224}"/>
            </a:ext>
          </a:extLst>
        </xdr:cNvPr>
        <xdr:cNvSpPr txBox="1">
          <a:spLocks noChangeArrowheads="1"/>
        </xdr:cNvSpPr>
      </xdr:nvSpPr>
      <xdr:spPr bwMode="auto">
        <a:xfrm>
          <a:off x="8181975"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78994</xdr:rowOff>
    </xdr:to>
    <xdr:sp macro="" textlink="">
      <xdr:nvSpPr>
        <xdr:cNvPr id="206" name="Text Box 2">
          <a:extLst>
            <a:ext uri="{FF2B5EF4-FFF2-40B4-BE49-F238E27FC236}">
              <a16:creationId xmlns:a16="http://schemas.microsoft.com/office/drawing/2014/main" id="{64C97567-E5C7-47BC-8E12-BC95C2F0E0C5}"/>
            </a:ext>
          </a:extLst>
        </xdr:cNvPr>
        <xdr:cNvSpPr txBox="1">
          <a:spLocks noChangeArrowheads="1"/>
        </xdr:cNvSpPr>
      </xdr:nvSpPr>
      <xdr:spPr bwMode="auto">
        <a:xfrm>
          <a:off x="8181975"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40894</xdr:rowOff>
    </xdr:to>
    <xdr:sp macro="" textlink="">
      <xdr:nvSpPr>
        <xdr:cNvPr id="207" name="Text Box 2">
          <a:extLst>
            <a:ext uri="{FF2B5EF4-FFF2-40B4-BE49-F238E27FC236}">
              <a16:creationId xmlns:a16="http://schemas.microsoft.com/office/drawing/2014/main" id="{EF0361C2-0B6E-401B-96F8-B8E9EF6D0E66}"/>
            </a:ext>
          </a:extLst>
        </xdr:cNvPr>
        <xdr:cNvSpPr txBox="1">
          <a:spLocks noChangeArrowheads="1"/>
        </xdr:cNvSpPr>
      </xdr:nvSpPr>
      <xdr:spPr bwMode="auto">
        <a:xfrm>
          <a:off x="81819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40894</xdr:rowOff>
    </xdr:to>
    <xdr:sp macro="" textlink="">
      <xdr:nvSpPr>
        <xdr:cNvPr id="208" name="Text Box 2">
          <a:extLst>
            <a:ext uri="{FF2B5EF4-FFF2-40B4-BE49-F238E27FC236}">
              <a16:creationId xmlns:a16="http://schemas.microsoft.com/office/drawing/2014/main" id="{C0191969-D2FB-4456-8ACF-D9A7B9F9016E}"/>
            </a:ext>
          </a:extLst>
        </xdr:cNvPr>
        <xdr:cNvSpPr txBox="1">
          <a:spLocks noChangeArrowheads="1"/>
        </xdr:cNvSpPr>
      </xdr:nvSpPr>
      <xdr:spPr bwMode="auto">
        <a:xfrm>
          <a:off x="81819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40894</xdr:rowOff>
    </xdr:to>
    <xdr:sp macro="" textlink="">
      <xdr:nvSpPr>
        <xdr:cNvPr id="209" name="Text Box 2">
          <a:extLst>
            <a:ext uri="{FF2B5EF4-FFF2-40B4-BE49-F238E27FC236}">
              <a16:creationId xmlns:a16="http://schemas.microsoft.com/office/drawing/2014/main" id="{D1DE3827-E1AC-40D1-A92E-A8696F43C2CD}"/>
            </a:ext>
          </a:extLst>
        </xdr:cNvPr>
        <xdr:cNvSpPr txBox="1">
          <a:spLocks noChangeArrowheads="1"/>
        </xdr:cNvSpPr>
      </xdr:nvSpPr>
      <xdr:spPr bwMode="auto">
        <a:xfrm>
          <a:off x="81819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31369</xdr:rowOff>
    </xdr:to>
    <xdr:sp macro="" textlink="">
      <xdr:nvSpPr>
        <xdr:cNvPr id="210" name="Text Box 2">
          <a:extLst>
            <a:ext uri="{FF2B5EF4-FFF2-40B4-BE49-F238E27FC236}">
              <a16:creationId xmlns:a16="http://schemas.microsoft.com/office/drawing/2014/main" id="{0B36DDC6-00D8-4A19-943B-5884E89873B4}"/>
            </a:ext>
          </a:extLst>
        </xdr:cNvPr>
        <xdr:cNvSpPr txBox="1">
          <a:spLocks noChangeArrowheads="1"/>
        </xdr:cNvSpPr>
      </xdr:nvSpPr>
      <xdr:spPr bwMode="auto">
        <a:xfrm>
          <a:off x="81819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205</xdr:row>
      <xdr:rowOff>0</xdr:rowOff>
    </xdr:from>
    <xdr:to>
      <xdr:col>11</xdr:col>
      <xdr:colOff>180975</xdr:colOff>
      <xdr:row>206</xdr:row>
      <xdr:rowOff>31369</xdr:rowOff>
    </xdr:to>
    <xdr:sp macro="" textlink="">
      <xdr:nvSpPr>
        <xdr:cNvPr id="211" name="Text Box 2">
          <a:extLst>
            <a:ext uri="{FF2B5EF4-FFF2-40B4-BE49-F238E27FC236}">
              <a16:creationId xmlns:a16="http://schemas.microsoft.com/office/drawing/2014/main" id="{A395EC3B-01A1-4D4D-8565-7DE8219BCB41}"/>
            </a:ext>
          </a:extLst>
        </xdr:cNvPr>
        <xdr:cNvSpPr txBox="1">
          <a:spLocks noChangeArrowheads="1"/>
        </xdr:cNvSpPr>
      </xdr:nvSpPr>
      <xdr:spPr bwMode="auto">
        <a:xfrm>
          <a:off x="81819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25734</xdr:rowOff>
    </xdr:to>
    <xdr:sp macro="" textlink="">
      <xdr:nvSpPr>
        <xdr:cNvPr id="212" name="Text Box 2">
          <a:extLst>
            <a:ext uri="{FF2B5EF4-FFF2-40B4-BE49-F238E27FC236}">
              <a16:creationId xmlns:a16="http://schemas.microsoft.com/office/drawing/2014/main" id="{D55ECB79-E2EA-414E-B369-DE0EF5084C71}"/>
            </a:ext>
          </a:extLst>
        </xdr:cNvPr>
        <xdr:cNvSpPr txBox="1">
          <a:spLocks noChangeArrowheads="1"/>
        </xdr:cNvSpPr>
      </xdr:nvSpPr>
      <xdr:spPr bwMode="auto">
        <a:xfrm>
          <a:off x="7334250" y="9429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63834</xdr:rowOff>
    </xdr:to>
    <xdr:sp macro="" textlink="">
      <xdr:nvSpPr>
        <xdr:cNvPr id="213" name="Text Box 2">
          <a:extLst>
            <a:ext uri="{FF2B5EF4-FFF2-40B4-BE49-F238E27FC236}">
              <a16:creationId xmlns:a16="http://schemas.microsoft.com/office/drawing/2014/main" id="{EFE42988-3129-49F9-989A-ED796BFFE098}"/>
            </a:ext>
          </a:extLst>
        </xdr:cNvPr>
        <xdr:cNvSpPr txBox="1">
          <a:spLocks noChangeArrowheads="1"/>
        </xdr:cNvSpPr>
      </xdr:nvSpPr>
      <xdr:spPr bwMode="auto">
        <a:xfrm>
          <a:off x="7334250" y="942975"/>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25734</xdr:rowOff>
    </xdr:to>
    <xdr:sp macro="" textlink="">
      <xdr:nvSpPr>
        <xdr:cNvPr id="214" name="Text Box 2">
          <a:extLst>
            <a:ext uri="{FF2B5EF4-FFF2-40B4-BE49-F238E27FC236}">
              <a16:creationId xmlns:a16="http://schemas.microsoft.com/office/drawing/2014/main" id="{76A588DA-3D4A-4FB1-AE6C-0CCC39E6BD79}"/>
            </a:ext>
          </a:extLst>
        </xdr:cNvPr>
        <xdr:cNvSpPr txBox="1">
          <a:spLocks noChangeArrowheads="1"/>
        </xdr:cNvSpPr>
      </xdr:nvSpPr>
      <xdr:spPr bwMode="auto">
        <a:xfrm>
          <a:off x="7334250" y="9429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63834</xdr:rowOff>
    </xdr:to>
    <xdr:sp macro="" textlink="">
      <xdr:nvSpPr>
        <xdr:cNvPr id="215" name="Text Box 2">
          <a:extLst>
            <a:ext uri="{FF2B5EF4-FFF2-40B4-BE49-F238E27FC236}">
              <a16:creationId xmlns:a16="http://schemas.microsoft.com/office/drawing/2014/main" id="{22CBB4BC-B449-4ED5-B674-86926CC1E6D8}"/>
            </a:ext>
          </a:extLst>
        </xdr:cNvPr>
        <xdr:cNvSpPr txBox="1">
          <a:spLocks noChangeArrowheads="1"/>
        </xdr:cNvSpPr>
      </xdr:nvSpPr>
      <xdr:spPr bwMode="auto">
        <a:xfrm>
          <a:off x="7334250" y="942975"/>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25734</xdr:rowOff>
    </xdr:to>
    <xdr:sp macro="" textlink="">
      <xdr:nvSpPr>
        <xdr:cNvPr id="216" name="Text Box 2">
          <a:extLst>
            <a:ext uri="{FF2B5EF4-FFF2-40B4-BE49-F238E27FC236}">
              <a16:creationId xmlns:a16="http://schemas.microsoft.com/office/drawing/2014/main" id="{3C6252C9-7ABA-4F09-A0A9-5341A13D1324}"/>
            </a:ext>
          </a:extLst>
        </xdr:cNvPr>
        <xdr:cNvSpPr txBox="1">
          <a:spLocks noChangeArrowheads="1"/>
        </xdr:cNvSpPr>
      </xdr:nvSpPr>
      <xdr:spPr bwMode="auto">
        <a:xfrm>
          <a:off x="7334250" y="9429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63834</xdr:rowOff>
    </xdr:to>
    <xdr:sp macro="" textlink="">
      <xdr:nvSpPr>
        <xdr:cNvPr id="217" name="Text Box 2">
          <a:extLst>
            <a:ext uri="{FF2B5EF4-FFF2-40B4-BE49-F238E27FC236}">
              <a16:creationId xmlns:a16="http://schemas.microsoft.com/office/drawing/2014/main" id="{3ED4C754-6A26-4ADF-9BA7-F53501ED13C3}"/>
            </a:ext>
          </a:extLst>
        </xdr:cNvPr>
        <xdr:cNvSpPr txBox="1">
          <a:spLocks noChangeArrowheads="1"/>
        </xdr:cNvSpPr>
      </xdr:nvSpPr>
      <xdr:spPr bwMode="auto">
        <a:xfrm>
          <a:off x="7334250" y="942975"/>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35259</xdr:rowOff>
    </xdr:to>
    <xdr:sp macro="" textlink="">
      <xdr:nvSpPr>
        <xdr:cNvPr id="218" name="Text Box 2">
          <a:extLst>
            <a:ext uri="{FF2B5EF4-FFF2-40B4-BE49-F238E27FC236}">
              <a16:creationId xmlns:a16="http://schemas.microsoft.com/office/drawing/2014/main" id="{97254775-F1A9-4CDC-ADBA-04A89ACE41F5}"/>
            </a:ext>
          </a:extLst>
        </xdr:cNvPr>
        <xdr:cNvSpPr txBox="1">
          <a:spLocks noChangeArrowheads="1"/>
        </xdr:cNvSpPr>
      </xdr:nvSpPr>
      <xdr:spPr bwMode="auto">
        <a:xfrm>
          <a:off x="7334250" y="9429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35259</xdr:rowOff>
    </xdr:to>
    <xdr:sp macro="" textlink="">
      <xdr:nvSpPr>
        <xdr:cNvPr id="219" name="Text Box 2">
          <a:extLst>
            <a:ext uri="{FF2B5EF4-FFF2-40B4-BE49-F238E27FC236}">
              <a16:creationId xmlns:a16="http://schemas.microsoft.com/office/drawing/2014/main" id="{B917BD79-1BB8-4547-A248-D330AC26B5E5}"/>
            </a:ext>
          </a:extLst>
        </xdr:cNvPr>
        <xdr:cNvSpPr txBox="1">
          <a:spLocks noChangeArrowheads="1"/>
        </xdr:cNvSpPr>
      </xdr:nvSpPr>
      <xdr:spPr bwMode="auto">
        <a:xfrm>
          <a:off x="7334250" y="9429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35259</xdr:rowOff>
    </xdr:to>
    <xdr:sp macro="" textlink="">
      <xdr:nvSpPr>
        <xdr:cNvPr id="220" name="Text Box 2">
          <a:extLst>
            <a:ext uri="{FF2B5EF4-FFF2-40B4-BE49-F238E27FC236}">
              <a16:creationId xmlns:a16="http://schemas.microsoft.com/office/drawing/2014/main" id="{6803B644-8AEE-4817-AD3A-CE39330D89A8}"/>
            </a:ext>
          </a:extLst>
        </xdr:cNvPr>
        <xdr:cNvSpPr txBox="1">
          <a:spLocks noChangeArrowheads="1"/>
        </xdr:cNvSpPr>
      </xdr:nvSpPr>
      <xdr:spPr bwMode="auto">
        <a:xfrm>
          <a:off x="7334250" y="9429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73359</xdr:rowOff>
    </xdr:to>
    <xdr:sp macro="" textlink="">
      <xdr:nvSpPr>
        <xdr:cNvPr id="221" name="Text Box 2">
          <a:extLst>
            <a:ext uri="{FF2B5EF4-FFF2-40B4-BE49-F238E27FC236}">
              <a16:creationId xmlns:a16="http://schemas.microsoft.com/office/drawing/2014/main" id="{3B272161-7278-4AAE-8FE3-A9DBC7E076BB}"/>
            </a:ext>
          </a:extLst>
        </xdr:cNvPr>
        <xdr:cNvSpPr txBox="1">
          <a:spLocks noChangeArrowheads="1"/>
        </xdr:cNvSpPr>
      </xdr:nvSpPr>
      <xdr:spPr bwMode="auto">
        <a:xfrm>
          <a:off x="7334250" y="942975"/>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73359</xdr:rowOff>
    </xdr:to>
    <xdr:sp macro="" textlink="">
      <xdr:nvSpPr>
        <xdr:cNvPr id="222" name="Text Box 2">
          <a:extLst>
            <a:ext uri="{FF2B5EF4-FFF2-40B4-BE49-F238E27FC236}">
              <a16:creationId xmlns:a16="http://schemas.microsoft.com/office/drawing/2014/main" id="{D2A2902C-150E-4B3E-971E-8948125AA412}"/>
            </a:ext>
          </a:extLst>
        </xdr:cNvPr>
        <xdr:cNvSpPr txBox="1">
          <a:spLocks noChangeArrowheads="1"/>
        </xdr:cNvSpPr>
      </xdr:nvSpPr>
      <xdr:spPr bwMode="auto">
        <a:xfrm>
          <a:off x="7334250" y="942975"/>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35259</xdr:rowOff>
    </xdr:to>
    <xdr:sp macro="" textlink="">
      <xdr:nvSpPr>
        <xdr:cNvPr id="223" name="Text Box 2">
          <a:extLst>
            <a:ext uri="{FF2B5EF4-FFF2-40B4-BE49-F238E27FC236}">
              <a16:creationId xmlns:a16="http://schemas.microsoft.com/office/drawing/2014/main" id="{C1FB9523-7B57-4E6D-A708-87DC673F9F2A}"/>
            </a:ext>
          </a:extLst>
        </xdr:cNvPr>
        <xdr:cNvSpPr txBox="1">
          <a:spLocks noChangeArrowheads="1"/>
        </xdr:cNvSpPr>
      </xdr:nvSpPr>
      <xdr:spPr bwMode="auto">
        <a:xfrm>
          <a:off x="7334250" y="9429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35259</xdr:rowOff>
    </xdr:to>
    <xdr:sp macro="" textlink="">
      <xdr:nvSpPr>
        <xdr:cNvPr id="224" name="Text Box 2">
          <a:extLst>
            <a:ext uri="{FF2B5EF4-FFF2-40B4-BE49-F238E27FC236}">
              <a16:creationId xmlns:a16="http://schemas.microsoft.com/office/drawing/2014/main" id="{441B56F6-85DB-445A-B4F9-06A277DD54D8}"/>
            </a:ext>
          </a:extLst>
        </xdr:cNvPr>
        <xdr:cNvSpPr txBox="1">
          <a:spLocks noChangeArrowheads="1"/>
        </xdr:cNvSpPr>
      </xdr:nvSpPr>
      <xdr:spPr bwMode="auto">
        <a:xfrm>
          <a:off x="7334250" y="9429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35259</xdr:rowOff>
    </xdr:to>
    <xdr:sp macro="" textlink="">
      <xdr:nvSpPr>
        <xdr:cNvPr id="225" name="Text Box 2">
          <a:extLst>
            <a:ext uri="{FF2B5EF4-FFF2-40B4-BE49-F238E27FC236}">
              <a16:creationId xmlns:a16="http://schemas.microsoft.com/office/drawing/2014/main" id="{26EFDDFF-BF40-41A4-9468-081807593E0E}"/>
            </a:ext>
          </a:extLst>
        </xdr:cNvPr>
        <xdr:cNvSpPr txBox="1">
          <a:spLocks noChangeArrowheads="1"/>
        </xdr:cNvSpPr>
      </xdr:nvSpPr>
      <xdr:spPr bwMode="auto">
        <a:xfrm>
          <a:off x="7334250" y="9429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25734</xdr:rowOff>
    </xdr:to>
    <xdr:sp macro="" textlink="">
      <xdr:nvSpPr>
        <xdr:cNvPr id="226" name="Text Box 2">
          <a:extLst>
            <a:ext uri="{FF2B5EF4-FFF2-40B4-BE49-F238E27FC236}">
              <a16:creationId xmlns:a16="http://schemas.microsoft.com/office/drawing/2014/main" id="{0759683E-170A-4B27-A52E-47B5A3173A43}"/>
            </a:ext>
          </a:extLst>
        </xdr:cNvPr>
        <xdr:cNvSpPr txBox="1">
          <a:spLocks noChangeArrowheads="1"/>
        </xdr:cNvSpPr>
      </xdr:nvSpPr>
      <xdr:spPr bwMode="auto">
        <a:xfrm>
          <a:off x="7334250" y="9429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25734</xdr:rowOff>
    </xdr:to>
    <xdr:sp macro="" textlink="">
      <xdr:nvSpPr>
        <xdr:cNvPr id="227" name="Text Box 2">
          <a:extLst>
            <a:ext uri="{FF2B5EF4-FFF2-40B4-BE49-F238E27FC236}">
              <a16:creationId xmlns:a16="http://schemas.microsoft.com/office/drawing/2014/main" id="{0FFDB5A0-6352-4419-B1E2-13818461660B}"/>
            </a:ext>
          </a:extLst>
        </xdr:cNvPr>
        <xdr:cNvSpPr txBox="1">
          <a:spLocks noChangeArrowheads="1"/>
        </xdr:cNvSpPr>
      </xdr:nvSpPr>
      <xdr:spPr bwMode="auto">
        <a:xfrm>
          <a:off x="7334250" y="9429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31368</xdr:rowOff>
    </xdr:to>
    <xdr:sp macro="" textlink="">
      <xdr:nvSpPr>
        <xdr:cNvPr id="228" name="Text Box 2">
          <a:extLst>
            <a:ext uri="{FF2B5EF4-FFF2-40B4-BE49-F238E27FC236}">
              <a16:creationId xmlns:a16="http://schemas.microsoft.com/office/drawing/2014/main" id="{BB2DC07A-0400-40C3-B517-91B3982E09BC}"/>
            </a:ext>
          </a:extLst>
        </xdr:cNvPr>
        <xdr:cNvSpPr txBox="1">
          <a:spLocks noChangeArrowheads="1"/>
        </xdr:cNvSpPr>
      </xdr:nvSpPr>
      <xdr:spPr bwMode="auto">
        <a:xfrm>
          <a:off x="7334250" y="9429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69468</xdr:rowOff>
    </xdr:to>
    <xdr:sp macro="" textlink="">
      <xdr:nvSpPr>
        <xdr:cNvPr id="229" name="Text Box 2">
          <a:extLst>
            <a:ext uri="{FF2B5EF4-FFF2-40B4-BE49-F238E27FC236}">
              <a16:creationId xmlns:a16="http://schemas.microsoft.com/office/drawing/2014/main" id="{6090F560-3DB1-4C0C-A5B6-D4B1EE40D087}"/>
            </a:ext>
          </a:extLst>
        </xdr:cNvPr>
        <xdr:cNvSpPr txBox="1">
          <a:spLocks noChangeArrowheads="1"/>
        </xdr:cNvSpPr>
      </xdr:nvSpPr>
      <xdr:spPr bwMode="auto">
        <a:xfrm>
          <a:off x="7334250" y="942975"/>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31368</xdr:rowOff>
    </xdr:to>
    <xdr:sp macro="" textlink="">
      <xdr:nvSpPr>
        <xdr:cNvPr id="230" name="Text Box 2">
          <a:extLst>
            <a:ext uri="{FF2B5EF4-FFF2-40B4-BE49-F238E27FC236}">
              <a16:creationId xmlns:a16="http://schemas.microsoft.com/office/drawing/2014/main" id="{13D211E5-2C54-4E6E-8DC4-179CDBC5A8D9}"/>
            </a:ext>
          </a:extLst>
        </xdr:cNvPr>
        <xdr:cNvSpPr txBox="1">
          <a:spLocks noChangeArrowheads="1"/>
        </xdr:cNvSpPr>
      </xdr:nvSpPr>
      <xdr:spPr bwMode="auto">
        <a:xfrm>
          <a:off x="7334250" y="9429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69468</xdr:rowOff>
    </xdr:to>
    <xdr:sp macro="" textlink="">
      <xdr:nvSpPr>
        <xdr:cNvPr id="231" name="Text Box 2">
          <a:extLst>
            <a:ext uri="{FF2B5EF4-FFF2-40B4-BE49-F238E27FC236}">
              <a16:creationId xmlns:a16="http://schemas.microsoft.com/office/drawing/2014/main" id="{EAFCC4B3-9FC3-457C-ADEE-677A73FBF1E6}"/>
            </a:ext>
          </a:extLst>
        </xdr:cNvPr>
        <xdr:cNvSpPr txBox="1">
          <a:spLocks noChangeArrowheads="1"/>
        </xdr:cNvSpPr>
      </xdr:nvSpPr>
      <xdr:spPr bwMode="auto">
        <a:xfrm>
          <a:off x="7334250" y="942975"/>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31368</xdr:rowOff>
    </xdr:to>
    <xdr:sp macro="" textlink="">
      <xdr:nvSpPr>
        <xdr:cNvPr id="232" name="Text Box 2">
          <a:extLst>
            <a:ext uri="{FF2B5EF4-FFF2-40B4-BE49-F238E27FC236}">
              <a16:creationId xmlns:a16="http://schemas.microsoft.com/office/drawing/2014/main" id="{04BCAA65-6BA4-4C19-9D43-F76F30202F4F}"/>
            </a:ext>
          </a:extLst>
        </xdr:cNvPr>
        <xdr:cNvSpPr txBox="1">
          <a:spLocks noChangeArrowheads="1"/>
        </xdr:cNvSpPr>
      </xdr:nvSpPr>
      <xdr:spPr bwMode="auto">
        <a:xfrm>
          <a:off x="7334250" y="9429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69468</xdr:rowOff>
    </xdr:to>
    <xdr:sp macro="" textlink="">
      <xdr:nvSpPr>
        <xdr:cNvPr id="233" name="Text Box 2">
          <a:extLst>
            <a:ext uri="{FF2B5EF4-FFF2-40B4-BE49-F238E27FC236}">
              <a16:creationId xmlns:a16="http://schemas.microsoft.com/office/drawing/2014/main" id="{A95A05CC-A45B-481D-9076-84263C8CE144}"/>
            </a:ext>
          </a:extLst>
        </xdr:cNvPr>
        <xdr:cNvSpPr txBox="1">
          <a:spLocks noChangeArrowheads="1"/>
        </xdr:cNvSpPr>
      </xdr:nvSpPr>
      <xdr:spPr bwMode="auto">
        <a:xfrm>
          <a:off x="7334250" y="942975"/>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40893</xdr:rowOff>
    </xdr:to>
    <xdr:sp macro="" textlink="">
      <xdr:nvSpPr>
        <xdr:cNvPr id="234" name="Text Box 2">
          <a:extLst>
            <a:ext uri="{FF2B5EF4-FFF2-40B4-BE49-F238E27FC236}">
              <a16:creationId xmlns:a16="http://schemas.microsoft.com/office/drawing/2014/main" id="{288A42FF-8DDB-4B96-B12F-51497AD0B655}"/>
            </a:ext>
          </a:extLst>
        </xdr:cNvPr>
        <xdr:cNvSpPr txBox="1">
          <a:spLocks noChangeArrowheads="1"/>
        </xdr:cNvSpPr>
      </xdr:nvSpPr>
      <xdr:spPr bwMode="auto">
        <a:xfrm>
          <a:off x="7334250" y="9429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40893</xdr:rowOff>
    </xdr:to>
    <xdr:sp macro="" textlink="">
      <xdr:nvSpPr>
        <xdr:cNvPr id="235" name="Text Box 2">
          <a:extLst>
            <a:ext uri="{FF2B5EF4-FFF2-40B4-BE49-F238E27FC236}">
              <a16:creationId xmlns:a16="http://schemas.microsoft.com/office/drawing/2014/main" id="{C208D9F6-2A65-4955-83F8-33D12D461096}"/>
            </a:ext>
          </a:extLst>
        </xdr:cNvPr>
        <xdr:cNvSpPr txBox="1">
          <a:spLocks noChangeArrowheads="1"/>
        </xdr:cNvSpPr>
      </xdr:nvSpPr>
      <xdr:spPr bwMode="auto">
        <a:xfrm>
          <a:off x="7334250" y="9429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40893</xdr:rowOff>
    </xdr:to>
    <xdr:sp macro="" textlink="">
      <xdr:nvSpPr>
        <xdr:cNvPr id="236" name="Text Box 2">
          <a:extLst>
            <a:ext uri="{FF2B5EF4-FFF2-40B4-BE49-F238E27FC236}">
              <a16:creationId xmlns:a16="http://schemas.microsoft.com/office/drawing/2014/main" id="{15CB65E4-3C49-43CB-B3CD-EF0813124C63}"/>
            </a:ext>
          </a:extLst>
        </xdr:cNvPr>
        <xdr:cNvSpPr txBox="1">
          <a:spLocks noChangeArrowheads="1"/>
        </xdr:cNvSpPr>
      </xdr:nvSpPr>
      <xdr:spPr bwMode="auto">
        <a:xfrm>
          <a:off x="7334250" y="9429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78993</xdr:rowOff>
    </xdr:to>
    <xdr:sp macro="" textlink="">
      <xdr:nvSpPr>
        <xdr:cNvPr id="237" name="Text Box 2">
          <a:extLst>
            <a:ext uri="{FF2B5EF4-FFF2-40B4-BE49-F238E27FC236}">
              <a16:creationId xmlns:a16="http://schemas.microsoft.com/office/drawing/2014/main" id="{442489FF-667E-4A72-B37E-7E1C6831CCCE}"/>
            </a:ext>
          </a:extLst>
        </xdr:cNvPr>
        <xdr:cNvSpPr txBox="1">
          <a:spLocks noChangeArrowheads="1"/>
        </xdr:cNvSpPr>
      </xdr:nvSpPr>
      <xdr:spPr bwMode="auto">
        <a:xfrm>
          <a:off x="7334250" y="942975"/>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78993</xdr:rowOff>
    </xdr:to>
    <xdr:sp macro="" textlink="">
      <xdr:nvSpPr>
        <xdr:cNvPr id="238" name="Text Box 2">
          <a:extLst>
            <a:ext uri="{FF2B5EF4-FFF2-40B4-BE49-F238E27FC236}">
              <a16:creationId xmlns:a16="http://schemas.microsoft.com/office/drawing/2014/main" id="{2FD2026E-26FB-4F50-A44A-EEED9CA368BD}"/>
            </a:ext>
          </a:extLst>
        </xdr:cNvPr>
        <xdr:cNvSpPr txBox="1">
          <a:spLocks noChangeArrowheads="1"/>
        </xdr:cNvSpPr>
      </xdr:nvSpPr>
      <xdr:spPr bwMode="auto">
        <a:xfrm>
          <a:off x="7334250" y="942975"/>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40893</xdr:rowOff>
    </xdr:to>
    <xdr:sp macro="" textlink="">
      <xdr:nvSpPr>
        <xdr:cNvPr id="239" name="Text Box 2">
          <a:extLst>
            <a:ext uri="{FF2B5EF4-FFF2-40B4-BE49-F238E27FC236}">
              <a16:creationId xmlns:a16="http://schemas.microsoft.com/office/drawing/2014/main" id="{9EBDDECC-CB63-4413-AF90-927DDFFFAADD}"/>
            </a:ext>
          </a:extLst>
        </xdr:cNvPr>
        <xdr:cNvSpPr txBox="1">
          <a:spLocks noChangeArrowheads="1"/>
        </xdr:cNvSpPr>
      </xdr:nvSpPr>
      <xdr:spPr bwMode="auto">
        <a:xfrm>
          <a:off x="7334250" y="9429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40893</xdr:rowOff>
    </xdr:to>
    <xdr:sp macro="" textlink="">
      <xdr:nvSpPr>
        <xdr:cNvPr id="240" name="Text Box 2">
          <a:extLst>
            <a:ext uri="{FF2B5EF4-FFF2-40B4-BE49-F238E27FC236}">
              <a16:creationId xmlns:a16="http://schemas.microsoft.com/office/drawing/2014/main" id="{AAACA486-AFC5-4243-88D0-B33F8ED74FC5}"/>
            </a:ext>
          </a:extLst>
        </xdr:cNvPr>
        <xdr:cNvSpPr txBox="1">
          <a:spLocks noChangeArrowheads="1"/>
        </xdr:cNvSpPr>
      </xdr:nvSpPr>
      <xdr:spPr bwMode="auto">
        <a:xfrm>
          <a:off x="7334250" y="9429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40893</xdr:rowOff>
    </xdr:to>
    <xdr:sp macro="" textlink="">
      <xdr:nvSpPr>
        <xdr:cNvPr id="241" name="Text Box 2">
          <a:extLst>
            <a:ext uri="{FF2B5EF4-FFF2-40B4-BE49-F238E27FC236}">
              <a16:creationId xmlns:a16="http://schemas.microsoft.com/office/drawing/2014/main" id="{72D8401A-E86B-4A19-90BF-57AD4C8382D2}"/>
            </a:ext>
          </a:extLst>
        </xdr:cNvPr>
        <xdr:cNvSpPr txBox="1">
          <a:spLocks noChangeArrowheads="1"/>
        </xdr:cNvSpPr>
      </xdr:nvSpPr>
      <xdr:spPr bwMode="auto">
        <a:xfrm>
          <a:off x="7334250" y="9429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31368</xdr:rowOff>
    </xdr:to>
    <xdr:sp macro="" textlink="">
      <xdr:nvSpPr>
        <xdr:cNvPr id="242" name="Text Box 2">
          <a:extLst>
            <a:ext uri="{FF2B5EF4-FFF2-40B4-BE49-F238E27FC236}">
              <a16:creationId xmlns:a16="http://schemas.microsoft.com/office/drawing/2014/main" id="{21E2B01D-9125-4BF0-B768-286FF2D6C12B}"/>
            </a:ext>
          </a:extLst>
        </xdr:cNvPr>
        <xdr:cNvSpPr txBox="1">
          <a:spLocks noChangeArrowheads="1"/>
        </xdr:cNvSpPr>
      </xdr:nvSpPr>
      <xdr:spPr bwMode="auto">
        <a:xfrm>
          <a:off x="7334250" y="9429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323</xdr:row>
      <xdr:rowOff>0</xdr:rowOff>
    </xdr:from>
    <xdr:to>
      <xdr:col>11</xdr:col>
      <xdr:colOff>180975</xdr:colOff>
      <xdr:row>324</xdr:row>
      <xdr:rowOff>31368</xdr:rowOff>
    </xdr:to>
    <xdr:sp macro="" textlink="">
      <xdr:nvSpPr>
        <xdr:cNvPr id="243" name="Text Box 2">
          <a:extLst>
            <a:ext uri="{FF2B5EF4-FFF2-40B4-BE49-F238E27FC236}">
              <a16:creationId xmlns:a16="http://schemas.microsoft.com/office/drawing/2014/main" id="{14CD6687-6788-41EF-A2E9-A173FB829536}"/>
            </a:ext>
          </a:extLst>
        </xdr:cNvPr>
        <xdr:cNvSpPr txBox="1">
          <a:spLocks noChangeArrowheads="1"/>
        </xdr:cNvSpPr>
      </xdr:nvSpPr>
      <xdr:spPr bwMode="auto">
        <a:xfrm>
          <a:off x="7334250" y="9429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40396</xdr:rowOff>
    </xdr:to>
    <xdr:sp macro="" textlink="">
      <xdr:nvSpPr>
        <xdr:cNvPr id="244" name="Text Box 2">
          <a:extLst>
            <a:ext uri="{FF2B5EF4-FFF2-40B4-BE49-F238E27FC236}">
              <a16:creationId xmlns:a16="http://schemas.microsoft.com/office/drawing/2014/main" id="{98074BEC-0B45-44BC-8A93-870536E2F5E8}"/>
            </a:ext>
          </a:extLst>
        </xdr:cNvPr>
        <xdr:cNvSpPr txBox="1">
          <a:spLocks noChangeArrowheads="1"/>
        </xdr:cNvSpPr>
      </xdr:nvSpPr>
      <xdr:spPr bwMode="auto">
        <a:xfrm>
          <a:off x="7010400" y="647700"/>
          <a:ext cx="76200" cy="2023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78496</xdr:rowOff>
    </xdr:to>
    <xdr:sp macro="" textlink="">
      <xdr:nvSpPr>
        <xdr:cNvPr id="245" name="Text Box 2">
          <a:extLst>
            <a:ext uri="{FF2B5EF4-FFF2-40B4-BE49-F238E27FC236}">
              <a16:creationId xmlns:a16="http://schemas.microsoft.com/office/drawing/2014/main" id="{98B4A362-723F-4B72-B0DA-D6A5E0F26BA3}"/>
            </a:ext>
          </a:extLst>
        </xdr:cNvPr>
        <xdr:cNvSpPr txBox="1">
          <a:spLocks noChangeArrowheads="1"/>
        </xdr:cNvSpPr>
      </xdr:nvSpPr>
      <xdr:spPr bwMode="auto">
        <a:xfrm>
          <a:off x="7010400" y="647700"/>
          <a:ext cx="76200" cy="2404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40396</xdr:rowOff>
    </xdr:to>
    <xdr:sp macro="" textlink="">
      <xdr:nvSpPr>
        <xdr:cNvPr id="246" name="Text Box 2">
          <a:extLst>
            <a:ext uri="{FF2B5EF4-FFF2-40B4-BE49-F238E27FC236}">
              <a16:creationId xmlns:a16="http://schemas.microsoft.com/office/drawing/2014/main" id="{F441F1E3-E012-4B48-95EA-261F5DDDDFEF}"/>
            </a:ext>
          </a:extLst>
        </xdr:cNvPr>
        <xdr:cNvSpPr txBox="1">
          <a:spLocks noChangeArrowheads="1"/>
        </xdr:cNvSpPr>
      </xdr:nvSpPr>
      <xdr:spPr bwMode="auto">
        <a:xfrm>
          <a:off x="7010400" y="647700"/>
          <a:ext cx="76200" cy="2023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78496</xdr:rowOff>
    </xdr:to>
    <xdr:sp macro="" textlink="">
      <xdr:nvSpPr>
        <xdr:cNvPr id="247" name="Text Box 2">
          <a:extLst>
            <a:ext uri="{FF2B5EF4-FFF2-40B4-BE49-F238E27FC236}">
              <a16:creationId xmlns:a16="http://schemas.microsoft.com/office/drawing/2014/main" id="{3DF43032-941F-48E5-8FB7-6E77AAB53014}"/>
            </a:ext>
          </a:extLst>
        </xdr:cNvPr>
        <xdr:cNvSpPr txBox="1">
          <a:spLocks noChangeArrowheads="1"/>
        </xdr:cNvSpPr>
      </xdr:nvSpPr>
      <xdr:spPr bwMode="auto">
        <a:xfrm>
          <a:off x="7010400" y="647700"/>
          <a:ext cx="76200" cy="2404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40396</xdr:rowOff>
    </xdr:to>
    <xdr:sp macro="" textlink="">
      <xdr:nvSpPr>
        <xdr:cNvPr id="248" name="Text Box 2">
          <a:extLst>
            <a:ext uri="{FF2B5EF4-FFF2-40B4-BE49-F238E27FC236}">
              <a16:creationId xmlns:a16="http://schemas.microsoft.com/office/drawing/2014/main" id="{9E1A1735-0A6B-4BC2-88F5-101A862E6F61}"/>
            </a:ext>
          </a:extLst>
        </xdr:cNvPr>
        <xdr:cNvSpPr txBox="1">
          <a:spLocks noChangeArrowheads="1"/>
        </xdr:cNvSpPr>
      </xdr:nvSpPr>
      <xdr:spPr bwMode="auto">
        <a:xfrm>
          <a:off x="7010400" y="647700"/>
          <a:ext cx="76200" cy="2023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78496</xdr:rowOff>
    </xdr:to>
    <xdr:sp macro="" textlink="">
      <xdr:nvSpPr>
        <xdr:cNvPr id="249" name="Text Box 2">
          <a:extLst>
            <a:ext uri="{FF2B5EF4-FFF2-40B4-BE49-F238E27FC236}">
              <a16:creationId xmlns:a16="http://schemas.microsoft.com/office/drawing/2014/main" id="{2371B9B3-D915-4D58-9293-321EF76B7E2C}"/>
            </a:ext>
          </a:extLst>
        </xdr:cNvPr>
        <xdr:cNvSpPr txBox="1">
          <a:spLocks noChangeArrowheads="1"/>
        </xdr:cNvSpPr>
      </xdr:nvSpPr>
      <xdr:spPr bwMode="auto">
        <a:xfrm>
          <a:off x="7010400" y="647700"/>
          <a:ext cx="76200" cy="2404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49921</xdr:rowOff>
    </xdr:to>
    <xdr:sp macro="" textlink="">
      <xdr:nvSpPr>
        <xdr:cNvPr id="250" name="Text Box 2">
          <a:extLst>
            <a:ext uri="{FF2B5EF4-FFF2-40B4-BE49-F238E27FC236}">
              <a16:creationId xmlns:a16="http://schemas.microsoft.com/office/drawing/2014/main" id="{6AD09A09-1BCB-4B90-8164-F80B89941E64}"/>
            </a:ext>
          </a:extLst>
        </xdr:cNvPr>
        <xdr:cNvSpPr txBox="1">
          <a:spLocks noChangeArrowheads="1"/>
        </xdr:cNvSpPr>
      </xdr:nvSpPr>
      <xdr:spPr bwMode="auto">
        <a:xfrm>
          <a:off x="7010400" y="647700"/>
          <a:ext cx="76200" cy="2118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49921</xdr:rowOff>
    </xdr:to>
    <xdr:sp macro="" textlink="">
      <xdr:nvSpPr>
        <xdr:cNvPr id="251" name="Text Box 2">
          <a:extLst>
            <a:ext uri="{FF2B5EF4-FFF2-40B4-BE49-F238E27FC236}">
              <a16:creationId xmlns:a16="http://schemas.microsoft.com/office/drawing/2014/main" id="{C97E6E19-8213-46C0-941E-3FA266ED2582}"/>
            </a:ext>
          </a:extLst>
        </xdr:cNvPr>
        <xdr:cNvSpPr txBox="1">
          <a:spLocks noChangeArrowheads="1"/>
        </xdr:cNvSpPr>
      </xdr:nvSpPr>
      <xdr:spPr bwMode="auto">
        <a:xfrm>
          <a:off x="7010400" y="647700"/>
          <a:ext cx="76200" cy="2118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49921</xdr:rowOff>
    </xdr:to>
    <xdr:sp macro="" textlink="">
      <xdr:nvSpPr>
        <xdr:cNvPr id="252" name="Text Box 2">
          <a:extLst>
            <a:ext uri="{FF2B5EF4-FFF2-40B4-BE49-F238E27FC236}">
              <a16:creationId xmlns:a16="http://schemas.microsoft.com/office/drawing/2014/main" id="{058AF01B-A151-4316-B210-7820A136CC3E}"/>
            </a:ext>
          </a:extLst>
        </xdr:cNvPr>
        <xdr:cNvSpPr txBox="1">
          <a:spLocks noChangeArrowheads="1"/>
        </xdr:cNvSpPr>
      </xdr:nvSpPr>
      <xdr:spPr bwMode="auto">
        <a:xfrm>
          <a:off x="7010400" y="647700"/>
          <a:ext cx="76200" cy="2118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88021</xdr:rowOff>
    </xdr:to>
    <xdr:sp macro="" textlink="">
      <xdr:nvSpPr>
        <xdr:cNvPr id="253" name="Text Box 2">
          <a:extLst>
            <a:ext uri="{FF2B5EF4-FFF2-40B4-BE49-F238E27FC236}">
              <a16:creationId xmlns:a16="http://schemas.microsoft.com/office/drawing/2014/main" id="{FCFD0BAD-8EDC-4136-AB37-856D1992ADDF}"/>
            </a:ext>
          </a:extLst>
        </xdr:cNvPr>
        <xdr:cNvSpPr txBox="1">
          <a:spLocks noChangeArrowheads="1"/>
        </xdr:cNvSpPr>
      </xdr:nvSpPr>
      <xdr:spPr bwMode="auto">
        <a:xfrm>
          <a:off x="7010400" y="647700"/>
          <a:ext cx="76200" cy="2499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88021</xdr:rowOff>
    </xdr:to>
    <xdr:sp macro="" textlink="">
      <xdr:nvSpPr>
        <xdr:cNvPr id="254" name="Text Box 2">
          <a:extLst>
            <a:ext uri="{FF2B5EF4-FFF2-40B4-BE49-F238E27FC236}">
              <a16:creationId xmlns:a16="http://schemas.microsoft.com/office/drawing/2014/main" id="{3B9F555C-55D4-48BD-A2D9-9E8221E42742}"/>
            </a:ext>
          </a:extLst>
        </xdr:cNvPr>
        <xdr:cNvSpPr txBox="1">
          <a:spLocks noChangeArrowheads="1"/>
        </xdr:cNvSpPr>
      </xdr:nvSpPr>
      <xdr:spPr bwMode="auto">
        <a:xfrm>
          <a:off x="7010400" y="647700"/>
          <a:ext cx="76200" cy="2499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49921</xdr:rowOff>
    </xdr:to>
    <xdr:sp macro="" textlink="">
      <xdr:nvSpPr>
        <xdr:cNvPr id="255" name="Text Box 2">
          <a:extLst>
            <a:ext uri="{FF2B5EF4-FFF2-40B4-BE49-F238E27FC236}">
              <a16:creationId xmlns:a16="http://schemas.microsoft.com/office/drawing/2014/main" id="{AEFE6A70-2EDD-480C-99A3-63A3C85C44EF}"/>
            </a:ext>
          </a:extLst>
        </xdr:cNvPr>
        <xdr:cNvSpPr txBox="1">
          <a:spLocks noChangeArrowheads="1"/>
        </xdr:cNvSpPr>
      </xdr:nvSpPr>
      <xdr:spPr bwMode="auto">
        <a:xfrm>
          <a:off x="7010400" y="647700"/>
          <a:ext cx="76200" cy="2118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49921</xdr:rowOff>
    </xdr:to>
    <xdr:sp macro="" textlink="">
      <xdr:nvSpPr>
        <xdr:cNvPr id="256" name="Text Box 2">
          <a:extLst>
            <a:ext uri="{FF2B5EF4-FFF2-40B4-BE49-F238E27FC236}">
              <a16:creationId xmlns:a16="http://schemas.microsoft.com/office/drawing/2014/main" id="{585E2696-56D0-4D92-9CCE-9144C2C2FD86}"/>
            </a:ext>
          </a:extLst>
        </xdr:cNvPr>
        <xdr:cNvSpPr txBox="1">
          <a:spLocks noChangeArrowheads="1"/>
        </xdr:cNvSpPr>
      </xdr:nvSpPr>
      <xdr:spPr bwMode="auto">
        <a:xfrm>
          <a:off x="7010400" y="647700"/>
          <a:ext cx="76200" cy="2118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49921</xdr:rowOff>
    </xdr:to>
    <xdr:sp macro="" textlink="">
      <xdr:nvSpPr>
        <xdr:cNvPr id="257" name="Text Box 2">
          <a:extLst>
            <a:ext uri="{FF2B5EF4-FFF2-40B4-BE49-F238E27FC236}">
              <a16:creationId xmlns:a16="http://schemas.microsoft.com/office/drawing/2014/main" id="{96DB8B57-A204-403C-B369-9E63890F23A7}"/>
            </a:ext>
          </a:extLst>
        </xdr:cNvPr>
        <xdr:cNvSpPr txBox="1">
          <a:spLocks noChangeArrowheads="1"/>
        </xdr:cNvSpPr>
      </xdr:nvSpPr>
      <xdr:spPr bwMode="auto">
        <a:xfrm>
          <a:off x="7010400" y="647700"/>
          <a:ext cx="76200" cy="2118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40396</xdr:rowOff>
    </xdr:to>
    <xdr:sp macro="" textlink="">
      <xdr:nvSpPr>
        <xdr:cNvPr id="258" name="Text Box 2">
          <a:extLst>
            <a:ext uri="{FF2B5EF4-FFF2-40B4-BE49-F238E27FC236}">
              <a16:creationId xmlns:a16="http://schemas.microsoft.com/office/drawing/2014/main" id="{F50377FF-18B4-4BCE-9B21-2DDC0B4D8A87}"/>
            </a:ext>
          </a:extLst>
        </xdr:cNvPr>
        <xdr:cNvSpPr txBox="1">
          <a:spLocks noChangeArrowheads="1"/>
        </xdr:cNvSpPr>
      </xdr:nvSpPr>
      <xdr:spPr bwMode="auto">
        <a:xfrm>
          <a:off x="7010400" y="647700"/>
          <a:ext cx="76200" cy="2023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40396</xdr:rowOff>
    </xdr:to>
    <xdr:sp macro="" textlink="">
      <xdr:nvSpPr>
        <xdr:cNvPr id="259" name="Text Box 2">
          <a:extLst>
            <a:ext uri="{FF2B5EF4-FFF2-40B4-BE49-F238E27FC236}">
              <a16:creationId xmlns:a16="http://schemas.microsoft.com/office/drawing/2014/main" id="{2A1C0C01-0DE6-4B9E-B617-26BDA44135B0}"/>
            </a:ext>
          </a:extLst>
        </xdr:cNvPr>
        <xdr:cNvSpPr txBox="1">
          <a:spLocks noChangeArrowheads="1"/>
        </xdr:cNvSpPr>
      </xdr:nvSpPr>
      <xdr:spPr bwMode="auto">
        <a:xfrm>
          <a:off x="7010400" y="647700"/>
          <a:ext cx="76200" cy="2023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40397</xdr:rowOff>
    </xdr:to>
    <xdr:sp macro="" textlink="">
      <xdr:nvSpPr>
        <xdr:cNvPr id="260" name="Text Box 2">
          <a:extLst>
            <a:ext uri="{FF2B5EF4-FFF2-40B4-BE49-F238E27FC236}">
              <a16:creationId xmlns:a16="http://schemas.microsoft.com/office/drawing/2014/main" id="{3E07EC9A-5919-4091-A528-C87DF89A08B4}"/>
            </a:ext>
          </a:extLst>
        </xdr:cNvPr>
        <xdr:cNvSpPr txBox="1">
          <a:spLocks noChangeArrowheads="1"/>
        </xdr:cNvSpPr>
      </xdr:nvSpPr>
      <xdr:spPr bwMode="auto">
        <a:xfrm>
          <a:off x="7010400" y="647700"/>
          <a:ext cx="76200" cy="2023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78497</xdr:rowOff>
    </xdr:to>
    <xdr:sp macro="" textlink="">
      <xdr:nvSpPr>
        <xdr:cNvPr id="261" name="Text Box 2">
          <a:extLst>
            <a:ext uri="{FF2B5EF4-FFF2-40B4-BE49-F238E27FC236}">
              <a16:creationId xmlns:a16="http://schemas.microsoft.com/office/drawing/2014/main" id="{D6C6109E-A5F7-470E-B206-BDCADD12DCD4}"/>
            </a:ext>
          </a:extLst>
        </xdr:cNvPr>
        <xdr:cNvSpPr txBox="1">
          <a:spLocks noChangeArrowheads="1"/>
        </xdr:cNvSpPr>
      </xdr:nvSpPr>
      <xdr:spPr bwMode="auto">
        <a:xfrm>
          <a:off x="7010400" y="647700"/>
          <a:ext cx="76200" cy="240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40397</xdr:rowOff>
    </xdr:to>
    <xdr:sp macro="" textlink="">
      <xdr:nvSpPr>
        <xdr:cNvPr id="262" name="Text Box 2">
          <a:extLst>
            <a:ext uri="{FF2B5EF4-FFF2-40B4-BE49-F238E27FC236}">
              <a16:creationId xmlns:a16="http://schemas.microsoft.com/office/drawing/2014/main" id="{01AAD281-0413-4B01-8908-7479648174D1}"/>
            </a:ext>
          </a:extLst>
        </xdr:cNvPr>
        <xdr:cNvSpPr txBox="1">
          <a:spLocks noChangeArrowheads="1"/>
        </xdr:cNvSpPr>
      </xdr:nvSpPr>
      <xdr:spPr bwMode="auto">
        <a:xfrm>
          <a:off x="7010400" y="647700"/>
          <a:ext cx="76200" cy="2023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78497</xdr:rowOff>
    </xdr:to>
    <xdr:sp macro="" textlink="">
      <xdr:nvSpPr>
        <xdr:cNvPr id="263" name="Text Box 2">
          <a:extLst>
            <a:ext uri="{FF2B5EF4-FFF2-40B4-BE49-F238E27FC236}">
              <a16:creationId xmlns:a16="http://schemas.microsoft.com/office/drawing/2014/main" id="{0A5DE67C-3B60-4411-AF17-9F8D8A6ABCBB}"/>
            </a:ext>
          </a:extLst>
        </xdr:cNvPr>
        <xdr:cNvSpPr txBox="1">
          <a:spLocks noChangeArrowheads="1"/>
        </xdr:cNvSpPr>
      </xdr:nvSpPr>
      <xdr:spPr bwMode="auto">
        <a:xfrm>
          <a:off x="7010400" y="647700"/>
          <a:ext cx="76200" cy="240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40397</xdr:rowOff>
    </xdr:to>
    <xdr:sp macro="" textlink="">
      <xdr:nvSpPr>
        <xdr:cNvPr id="264" name="Text Box 2">
          <a:extLst>
            <a:ext uri="{FF2B5EF4-FFF2-40B4-BE49-F238E27FC236}">
              <a16:creationId xmlns:a16="http://schemas.microsoft.com/office/drawing/2014/main" id="{56FBCA8C-BEEE-4576-B1C2-6CAB41982157}"/>
            </a:ext>
          </a:extLst>
        </xdr:cNvPr>
        <xdr:cNvSpPr txBox="1">
          <a:spLocks noChangeArrowheads="1"/>
        </xdr:cNvSpPr>
      </xdr:nvSpPr>
      <xdr:spPr bwMode="auto">
        <a:xfrm>
          <a:off x="7010400" y="647700"/>
          <a:ext cx="76200" cy="2023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78497</xdr:rowOff>
    </xdr:to>
    <xdr:sp macro="" textlink="">
      <xdr:nvSpPr>
        <xdr:cNvPr id="265" name="Text Box 2">
          <a:extLst>
            <a:ext uri="{FF2B5EF4-FFF2-40B4-BE49-F238E27FC236}">
              <a16:creationId xmlns:a16="http://schemas.microsoft.com/office/drawing/2014/main" id="{8C11D56F-2A34-43D7-9286-4DF0F9F8F47D}"/>
            </a:ext>
          </a:extLst>
        </xdr:cNvPr>
        <xdr:cNvSpPr txBox="1">
          <a:spLocks noChangeArrowheads="1"/>
        </xdr:cNvSpPr>
      </xdr:nvSpPr>
      <xdr:spPr bwMode="auto">
        <a:xfrm>
          <a:off x="7010400" y="647700"/>
          <a:ext cx="76200" cy="2404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49922</xdr:rowOff>
    </xdr:to>
    <xdr:sp macro="" textlink="">
      <xdr:nvSpPr>
        <xdr:cNvPr id="266" name="Text Box 2">
          <a:extLst>
            <a:ext uri="{FF2B5EF4-FFF2-40B4-BE49-F238E27FC236}">
              <a16:creationId xmlns:a16="http://schemas.microsoft.com/office/drawing/2014/main" id="{46E1575C-C70B-4B8D-BC67-D72B79AE260C}"/>
            </a:ext>
          </a:extLst>
        </xdr:cNvPr>
        <xdr:cNvSpPr txBox="1">
          <a:spLocks noChangeArrowheads="1"/>
        </xdr:cNvSpPr>
      </xdr:nvSpPr>
      <xdr:spPr bwMode="auto">
        <a:xfrm>
          <a:off x="7010400" y="647700"/>
          <a:ext cx="76200" cy="211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49922</xdr:rowOff>
    </xdr:to>
    <xdr:sp macro="" textlink="">
      <xdr:nvSpPr>
        <xdr:cNvPr id="267" name="Text Box 2">
          <a:extLst>
            <a:ext uri="{FF2B5EF4-FFF2-40B4-BE49-F238E27FC236}">
              <a16:creationId xmlns:a16="http://schemas.microsoft.com/office/drawing/2014/main" id="{0CBFFCE8-FF61-465D-BED5-8D4242956AA3}"/>
            </a:ext>
          </a:extLst>
        </xdr:cNvPr>
        <xdr:cNvSpPr txBox="1">
          <a:spLocks noChangeArrowheads="1"/>
        </xdr:cNvSpPr>
      </xdr:nvSpPr>
      <xdr:spPr bwMode="auto">
        <a:xfrm>
          <a:off x="7010400" y="647700"/>
          <a:ext cx="76200" cy="211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49922</xdr:rowOff>
    </xdr:to>
    <xdr:sp macro="" textlink="">
      <xdr:nvSpPr>
        <xdr:cNvPr id="268" name="Text Box 2">
          <a:extLst>
            <a:ext uri="{FF2B5EF4-FFF2-40B4-BE49-F238E27FC236}">
              <a16:creationId xmlns:a16="http://schemas.microsoft.com/office/drawing/2014/main" id="{84D91856-C783-4942-90E9-D04332B21DA7}"/>
            </a:ext>
          </a:extLst>
        </xdr:cNvPr>
        <xdr:cNvSpPr txBox="1">
          <a:spLocks noChangeArrowheads="1"/>
        </xdr:cNvSpPr>
      </xdr:nvSpPr>
      <xdr:spPr bwMode="auto">
        <a:xfrm>
          <a:off x="7010400" y="647700"/>
          <a:ext cx="76200" cy="211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88022</xdr:rowOff>
    </xdr:to>
    <xdr:sp macro="" textlink="">
      <xdr:nvSpPr>
        <xdr:cNvPr id="269" name="Text Box 2">
          <a:extLst>
            <a:ext uri="{FF2B5EF4-FFF2-40B4-BE49-F238E27FC236}">
              <a16:creationId xmlns:a16="http://schemas.microsoft.com/office/drawing/2014/main" id="{EDC66529-419D-4099-BF1A-570880853780}"/>
            </a:ext>
          </a:extLst>
        </xdr:cNvPr>
        <xdr:cNvSpPr txBox="1">
          <a:spLocks noChangeArrowheads="1"/>
        </xdr:cNvSpPr>
      </xdr:nvSpPr>
      <xdr:spPr bwMode="auto">
        <a:xfrm>
          <a:off x="7010400" y="647700"/>
          <a:ext cx="76200" cy="2499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88022</xdr:rowOff>
    </xdr:to>
    <xdr:sp macro="" textlink="">
      <xdr:nvSpPr>
        <xdr:cNvPr id="270" name="Text Box 2">
          <a:extLst>
            <a:ext uri="{FF2B5EF4-FFF2-40B4-BE49-F238E27FC236}">
              <a16:creationId xmlns:a16="http://schemas.microsoft.com/office/drawing/2014/main" id="{AC05A7F1-1B4C-4695-87DA-8C1C59307F22}"/>
            </a:ext>
          </a:extLst>
        </xdr:cNvPr>
        <xdr:cNvSpPr txBox="1">
          <a:spLocks noChangeArrowheads="1"/>
        </xdr:cNvSpPr>
      </xdr:nvSpPr>
      <xdr:spPr bwMode="auto">
        <a:xfrm>
          <a:off x="7010400" y="647700"/>
          <a:ext cx="76200" cy="2499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49922</xdr:rowOff>
    </xdr:to>
    <xdr:sp macro="" textlink="">
      <xdr:nvSpPr>
        <xdr:cNvPr id="271" name="Text Box 2">
          <a:extLst>
            <a:ext uri="{FF2B5EF4-FFF2-40B4-BE49-F238E27FC236}">
              <a16:creationId xmlns:a16="http://schemas.microsoft.com/office/drawing/2014/main" id="{A4B0B506-0906-4F65-8371-5418CDE69295}"/>
            </a:ext>
          </a:extLst>
        </xdr:cNvPr>
        <xdr:cNvSpPr txBox="1">
          <a:spLocks noChangeArrowheads="1"/>
        </xdr:cNvSpPr>
      </xdr:nvSpPr>
      <xdr:spPr bwMode="auto">
        <a:xfrm>
          <a:off x="7010400" y="647700"/>
          <a:ext cx="76200" cy="211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49922</xdr:rowOff>
    </xdr:to>
    <xdr:sp macro="" textlink="">
      <xdr:nvSpPr>
        <xdr:cNvPr id="272" name="Text Box 2">
          <a:extLst>
            <a:ext uri="{FF2B5EF4-FFF2-40B4-BE49-F238E27FC236}">
              <a16:creationId xmlns:a16="http://schemas.microsoft.com/office/drawing/2014/main" id="{34526DE7-477C-4E41-9E3D-697C22DC904A}"/>
            </a:ext>
          </a:extLst>
        </xdr:cNvPr>
        <xdr:cNvSpPr txBox="1">
          <a:spLocks noChangeArrowheads="1"/>
        </xdr:cNvSpPr>
      </xdr:nvSpPr>
      <xdr:spPr bwMode="auto">
        <a:xfrm>
          <a:off x="7010400" y="647700"/>
          <a:ext cx="76200" cy="211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49922</xdr:rowOff>
    </xdr:to>
    <xdr:sp macro="" textlink="">
      <xdr:nvSpPr>
        <xdr:cNvPr id="273" name="Text Box 2">
          <a:extLst>
            <a:ext uri="{FF2B5EF4-FFF2-40B4-BE49-F238E27FC236}">
              <a16:creationId xmlns:a16="http://schemas.microsoft.com/office/drawing/2014/main" id="{215A2D8B-922E-4FF3-8004-F7AAD57672C6}"/>
            </a:ext>
          </a:extLst>
        </xdr:cNvPr>
        <xdr:cNvSpPr txBox="1">
          <a:spLocks noChangeArrowheads="1"/>
        </xdr:cNvSpPr>
      </xdr:nvSpPr>
      <xdr:spPr bwMode="auto">
        <a:xfrm>
          <a:off x="7010400" y="647700"/>
          <a:ext cx="76200" cy="211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40397</xdr:rowOff>
    </xdr:to>
    <xdr:sp macro="" textlink="">
      <xdr:nvSpPr>
        <xdr:cNvPr id="274" name="Text Box 2">
          <a:extLst>
            <a:ext uri="{FF2B5EF4-FFF2-40B4-BE49-F238E27FC236}">
              <a16:creationId xmlns:a16="http://schemas.microsoft.com/office/drawing/2014/main" id="{1FE4FC28-2AC9-427C-93FA-A485575CA58D}"/>
            </a:ext>
          </a:extLst>
        </xdr:cNvPr>
        <xdr:cNvSpPr txBox="1">
          <a:spLocks noChangeArrowheads="1"/>
        </xdr:cNvSpPr>
      </xdr:nvSpPr>
      <xdr:spPr bwMode="auto">
        <a:xfrm>
          <a:off x="7010400" y="647700"/>
          <a:ext cx="76200" cy="2023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40397</xdr:rowOff>
    </xdr:to>
    <xdr:sp macro="" textlink="">
      <xdr:nvSpPr>
        <xdr:cNvPr id="275" name="Text Box 2">
          <a:extLst>
            <a:ext uri="{FF2B5EF4-FFF2-40B4-BE49-F238E27FC236}">
              <a16:creationId xmlns:a16="http://schemas.microsoft.com/office/drawing/2014/main" id="{9CB01C19-F70F-4576-BD83-DA2616B1831A}"/>
            </a:ext>
          </a:extLst>
        </xdr:cNvPr>
        <xdr:cNvSpPr txBox="1">
          <a:spLocks noChangeArrowheads="1"/>
        </xdr:cNvSpPr>
      </xdr:nvSpPr>
      <xdr:spPr bwMode="auto">
        <a:xfrm>
          <a:off x="7010400" y="647700"/>
          <a:ext cx="76200" cy="2023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25734</xdr:rowOff>
    </xdr:to>
    <xdr:sp macro="" textlink="">
      <xdr:nvSpPr>
        <xdr:cNvPr id="276" name="Text Box 2">
          <a:extLst>
            <a:ext uri="{FF2B5EF4-FFF2-40B4-BE49-F238E27FC236}">
              <a16:creationId xmlns:a16="http://schemas.microsoft.com/office/drawing/2014/main" id="{F93B9BD6-963C-4F60-BB19-C6AEAC00CBEA}"/>
            </a:ext>
          </a:extLst>
        </xdr:cNvPr>
        <xdr:cNvSpPr txBox="1">
          <a:spLocks noChangeArrowheads="1"/>
        </xdr:cNvSpPr>
      </xdr:nvSpPr>
      <xdr:spPr bwMode="auto">
        <a:xfrm>
          <a:off x="57054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63834</xdr:rowOff>
    </xdr:to>
    <xdr:sp macro="" textlink="">
      <xdr:nvSpPr>
        <xdr:cNvPr id="277" name="Text Box 2">
          <a:extLst>
            <a:ext uri="{FF2B5EF4-FFF2-40B4-BE49-F238E27FC236}">
              <a16:creationId xmlns:a16="http://schemas.microsoft.com/office/drawing/2014/main" id="{501AB763-BC36-46EF-BFB8-2797AC18DFD5}"/>
            </a:ext>
          </a:extLst>
        </xdr:cNvPr>
        <xdr:cNvSpPr txBox="1">
          <a:spLocks noChangeArrowheads="1"/>
        </xdr:cNvSpPr>
      </xdr:nvSpPr>
      <xdr:spPr bwMode="auto">
        <a:xfrm>
          <a:off x="570547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25734</xdr:rowOff>
    </xdr:to>
    <xdr:sp macro="" textlink="">
      <xdr:nvSpPr>
        <xdr:cNvPr id="278" name="Text Box 2">
          <a:extLst>
            <a:ext uri="{FF2B5EF4-FFF2-40B4-BE49-F238E27FC236}">
              <a16:creationId xmlns:a16="http://schemas.microsoft.com/office/drawing/2014/main" id="{82663144-F4EB-4811-BEBF-FD4A7483072F}"/>
            </a:ext>
          </a:extLst>
        </xdr:cNvPr>
        <xdr:cNvSpPr txBox="1">
          <a:spLocks noChangeArrowheads="1"/>
        </xdr:cNvSpPr>
      </xdr:nvSpPr>
      <xdr:spPr bwMode="auto">
        <a:xfrm>
          <a:off x="57054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63834</xdr:rowOff>
    </xdr:to>
    <xdr:sp macro="" textlink="">
      <xdr:nvSpPr>
        <xdr:cNvPr id="279" name="Text Box 2">
          <a:extLst>
            <a:ext uri="{FF2B5EF4-FFF2-40B4-BE49-F238E27FC236}">
              <a16:creationId xmlns:a16="http://schemas.microsoft.com/office/drawing/2014/main" id="{7AE939D1-5383-4402-92A7-825DDDF3A16C}"/>
            </a:ext>
          </a:extLst>
        </xdr:cNvPr>
        <xdr:cNvSpPr txBox="1">
          <a:spLocks noChangeArrowheads="1"/>
        </xdr:cNvSpPr>
      </xdr:nvSpPr>
      <xdr:spPr bwMode="auto">
        <a:xfrm>
          <a:off x="570547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25734</xdr:rowOff>
    </xdr:to>
    <xdr:sp macro="" textlink="">
      <xdr:nvSpPr>
        <xdr:cNvPr id="280" name="Text Box 2">
          <a:extLst>
            <a:ext uri="{FF2B5EF4-FFF2-40B4-BE49-F238E27FC236}">
              <a16:creationId xmlns:a16="http://schemas.microsoft.com/office/drawing/2014/main" id="{132D8262-CED8-4EA4-ABCA-B49747629A80}"/>
            </a:ext>
          </a:extLst>
        </xdr:cNvPr>
        <xdr:cNvSpPr txBox="1">
          <a:spLocks noChangeArrowheads="1"/>
        </xdr:cNvSpPr>
      </xdr:nvSpPr>
      <xdr:spPr bwMode="auto">
        <a:xfrm>
          <a:off x="57054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63834</xdr:rowOff>
    </xdr:to>
    <xdr:sp macro="" textlink="">
      <xdr:nvSpPr>
        <xdr:cNvPr id="281" name="Text Box 2">
          <a:extLst>
            <a:ext uri="{FF2B5EF4-FFF2-40B4-BE49-F238E27FC236}">
              <a16:creationId xmlns:a16="http://schemas.microsoft.com/office/drawing/2014/main" id="{AD65501E-357A-4B9A-8EEC-A89816E4AC32}"/>
            </a:ext>
          </a:extLst>
        </xdr:cNvPr>
        <xdr:cNvSpPr txBox="1">
          <a:spLocks noChangeArrowheads="1"/>
        </xdr:cNvSpPr>
      </xdr:nvSpPr>
      <xdr:spPr bwMode="auto">
        <a:xfrm>
          <a:off x="5705475"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35259</xdr:rowOff>
    </xdr:to>
    <xdr:sp macro="" textlink="">
      <xdr:nvSpPr>
        <xdr:cNvPr id="282" name="Text Box 2">
          <a:extLst>
            <a:ext uri="{FF2B5EF4-FFF2-40B4-BE49-F238E27FC236}">
              <a16:creationId xmlns:a16="http://schemas.microsoft.com/office/drawing/2014/main" id="{86888823-579F-4888-BD0B-C3283CC6DD84}"/>
            </a:ext>
          </a:extLst>
        </xdr:cNvPr>
        <xdr:cNvSpPr txBox="1">
          <a:spLocks noChangeArrowheads="1"/>
        </xdr:cNvSpPr>
      </xdr:nvSpPr>
      <xdr:spPr bwMode="auto">
        <a:xfrm>
          <a:off x="57054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35259</xdr:rowOff>
    </xdr:to>
    <xdr:sp macro="" textlink="">
      <xdr:nvSpPr>
        <xdr:cNvPr id="283" name="Text Box 2">
          <a:extLst>
            <a:ext uri="{FF2B5EF4-FFF2-40B4-BE49-F238E27FC236}">
              <a16:creationId xmlns:a16="http://schemas.microsoft.com/office/drawing/2014/main" id="{B725CB8F-096B-4297-A7CD-1BF235F5DA8E}"/>
            </a:ext>
          </a:extLst>
        </xdr:cNvPr>
        <xdr:cNvSpPr txBox="1">
          <a:spLocks noChangeArrowheads="1"/>
        </xdr:cNvSpPr>
      </xdr:nvSpPr>
      <xdr:spPr bwMode="auto">
        <a:xfrm>
          <a:off x="57054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35259</xdr:rowOff>
    </xdr:to>
    <xdr:sp macro="" textlink="">
      <xdr:nvSpPr>
        <xdr:cNvPr id="284" name="Text Box 2">
          <a:extLst>
            <a:ext uri="{FF2B5EF4-FFF2-40B4-BE49-F238E27FC236}">
              <a16:creationId xmlns:a16="http://schemas.microsoft.com/office/drawing/2014/main" id="{34B1D0C7-34F9-44A3-A78C-E29465082068}"/>
            </a:ext>
          </a:extLst>
        </xdr:cNvPr>
        <xdr:cNvSpPr txBox="1">
          <a:spLocks noChangeArrowheads="1"/>
        </xdr:cNvSpPr>
      </xdr:nvSpPr>
      <xdr:spPr bwMode="auto">
        <a:xfrm>
          <a:off x="57054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73359</xdr:rowOff>
    </xdr:to>
    <xdr:sp macro="" textlink="">
      <xdr:nvSpPr>
        <xdr:cNvPr id="285" name="Text Box 2">
          <a:extLst>
            <a:ext uri="{FF2B5EF4-FFF2-40B4-BE49-F238E27FC236}">
              <a16:creationId xmlns:a16="http://schemas.microsoft.com/office/drawing/2014/main" id="{B857384A-08F2-40CA-9616-381F7B31789C}"/>
            </a:ext>
          </a:extLst>
        </xdr:cNvPr>
        <xdr:cNvSpPr txBox="1">
          <a:spLocks noChangeArrowheads="1"/>
        </xdr:cNvSpPr>
      </xdr:nvSpPr>
      <xdr:spPr bwMode="auto">
        <a:xfrm>
          <a:off x="5705475" y="6477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73359</xdr:rowOff>
    </xdr:to>
    <xdr:sp macro="" textlink="">
      <xdr:nvSpPr>
        <xdr:cNvPr id="286" name="Text Box 2">
          <a:extLst>
            <a:ext uri="{FF2B5EF4-FFF2-40B4-BE49-F238E27FC236}">
              <a16:creationId xmlns:a16="http://schemas.microsoft.com/office/drawing/2014/main" id="{8ED4C7BC-5AD7-4588-806D-1B26A7F5529A}"/>
            </a:ext>
          </a:extLst>
        </xdr:cNvPr>
        <xdr:cNvSpPr txBox="1">
          <a:spLocks noChangeArrowheads="1"/>
        </xdr:cNvSpPr>
      </xdr:nvSpPr>
      <xdr:spPr bwMode="auto">
        <a:xfrm>
          <a:off x="5705475" y="6477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35259</xdr:rowOff>
    </xdr:to>
    <xdr:sp macro="" textlink="">
      <xdr:nvSpPr>
        <xdr:cNvPr id="287" name="Text Box 2">
          <a:extLst>
            <a:ext uri="{FF2B5EF4-FFF2-40B4-BE49-F238E27FC236}">
              <a16:creationId xmlns:a16="http://schemas.microsoft.com/office/drawing/2014/main" id="{F6A5F12A-3E91-4592-A669-E4D879437575}"/>
            </a:ext>
          </a:extLst>
        </xdr:cNvPr>
        <xdr:cNvSpPr txBox="1">
          <a:spLocks noChangeArrowheads="1"/>
        </xdr:cNvSpPr>
      </xdr:nvSpPr>
      <xdr:spPr bwMode="auto">
        <a:xfrm>
          <a:off x="57054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35259</xdr:rowOff>
    </xdr:to>
    <xdr:sp macro="" textlink="">
      <xdr:nvSpPr>
        <xdr:cNvPr id="288" name="Text Box 2">
          <a:extLst>
            <a:ext uri="{FF2B5EF4-FFF2-40B4-BE49-F238E27FC236}">
              <a16:creationId xmlns:a16="http://schemas.microsoft.com/office/drawing/2014/main" id="{36480B19-EE96-4B4D-A977-67855999A73F}"/>
            </a:ext>
          </a:extLst>
        </xdr:cNvPr>
        <xdr:cNvSpPr txBox="1">
          <a:spLocks noChangeArrowheads="1"/>
        </xdr:cNvSpPr>
      </xdr:nvSpPr>
      <xdr:spPr bwMode="auto">
        <a:xfrm>
          <a:off x="57054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35259</xdr:rowOff>
    </xdr:to>
    <xdr:sp macro="" textlink="">
      <xdr:nvSpPr>
        <xdr:cNvPr id="289" name="Text Box 2">
          <a:extLst>
            <a:ext uri="{FF2B5EF4-FFF2-40B4-BE49-F238E27FC236}">
              <a16:creationId xmlns:a16="http://schemas.microsoft.com/office/drawing/2014/main" id="{0165A79B-A970-4D8A-8156-B6BC47DB2520}"/>
            </a:ext>
          </a:extLst>
        </xdr:cNvPr>
        <xdr:cNvSpPr txBox="1">
          <a:spLocks noChangeArrowheads="1"/>
        </xdr:cNvSpPr>
      </xdr:nvSpPr>
      <xdr:spPr bwMode="auto">
        <a:xfrm>
          <a:off x="5705475"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25734</xdr:rowOff>
    </xdr:to>
    <xdr:sp macro="" textlink="">
      <xdr:nvSpPr>
        <xdr:cNvPr id="290" name="Text Box 2">
          <a:extLst>
            <a:ext uri="{FF2B5EF4-FFF2-40B4-BE49-F238E27FC236}">
              <a16:creationId xmlns:a16="http://schemas.microsoft.com/office/drawing/2014/main" id="{52B37B15-BAEB-441F-85A9-743EE9DFDE3E}"/>
            </a:ext>
          </a:extLst>
        </xdr:cNvPr>
        <xdr:cNvSpPr txBox="1">
          <a:spLocks noChangeArrowheads="1"/>
        </xdr:cNvSpPr>
      </xdr:nvSpPr>
      <xdr:spPr bwMode="auto">
        <a:xfrm>
          <a:off x="57054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25734</xdr:rowOff>
    </xdr:to>
    <xdr:sp macro="" textlink="">
      <xdr:nvSpPr>
        <xdr:cNvPr id="291" name="Text Box 2">
          <a:extLst>
            <a:ext uri="{FF2B5EF4-FFF2-40B4-BE49-F238E27FC236}">
              <a16:creationId xmlns:a16="http://schemas.microsoft.com/office/drawing/2014/main" id="{ED128E38-6EEC-4D3B-8198-60E532F87C66}"/>
            </a:ext>
          </a:extLst>
        </xdr:cNvPr>
        <xdr:cNvSpPr txBox="1">
          <a:spLocks noChangeArrowheads="1"/>
        </xdr:cNvSpPr>
      </xdr:nvSpPr>
      <xdr:spPr bwMode="auto">
        <a:xfrm>
          <a:off x="5705475"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31368</xdr:rowOff>
    </xdr:to>
    <xdr:sp macro="" textlink="">
      <xdr:nvSpPr>
        <xdr:cNvPr id="292" name="Text Box 2">
          <a:extLst>
            <a:ext uri="{FF2B5EF4-FFF2-40B4-BE49-F238E27FC236}">
              <a16:creationId xmlns:a16="http://schemas.microsoft.com/office/drawing/2014/main" id="{5EC2B9D3-4D01-42AA-B663-68105B727A0A}"/>
            </a:ext>
          </a:extLst>
        </xdr:cNvPr>
        <xdr:cNvSpPr txBox="1">
          <a:spLocks noChangeArrowheads="1"/>
        </xdr:cNvSpPr>
      </xdr:nvSpPr>
      <xdr:spPr bwMode="auto">
        <a:xfrm>
          <a:off x="57054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69468</xdr:rowOff>
    </xdr:to>
    <xdr:sp macro="" textlink="">
      <xdr:nvSpPr>
        <xdr:cNvPr id="293" name="Text Box 2">
          <a:extLst>
            <a:ext uri="{FF2B5EF4-FFF2-40B4-BE49-F238E27FC236}">
              <a16:creationId xmlns:a16="http://schemas.microsoft.com/office/drawing/2014/main" id="{8D6D3A5F-3A98-47FA-952F-70098C0C6B00}"/>
            </a:ext>
          </a:extLst>
        </xdr:cNvPr>
        <xdr:cNvSpPr txBox="1">
          <a:spLocks noChangeArrowheads="1"/>
        </xdr:cNvSpPr>
      </xdr:nvSpPr>
      <xdr:spPr bwMode="auto">
        <a:xfrm>
          <a:off x="570547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31368</xdr:rowOff>
    </xdr:to>
    <xdr:sp macro="" textlink="">
      <xdr:nvSpPr>
        <xdr:cNvPr id="294" name="Text Box 2">
          <a:extLst>
            <a:ext uri="{FF2B5EF4-FFF2-40B4-BE49-F238E27FC236}">
              <a16:creationId xmlns:a16="http://schemas.microsoft.com/office/drawing/2014/main" id="{44ED53ED-CBFF-43D5-903B-6892DACFBC1E}"/>
            </a:ext>
          </a:extLst>
        </xdr:cNvPr>
        <xdr:cNvSpPr txBox="1">
          <a:spLocks noChangeArrowheads="1"/>
        </xdr:cNvSpPr>
      </xdr:nvSpPr>
      <xdr:spPr bwMode="auto">
        <a:xfrm>
          <a:off x="57054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69468</xdr:rowOff>
    </xdr:to>
    <xdr:sp macro="" textlink="">
      <xdr:nvSpPr>
        <xdr:cNvPr id="295" name="Text Box 2">
          <a:extLst>
            <a:ext uri="{FF2B5EF4-FFF2-40B4-BE49-F238E27FC236}">
              <a16:creationId xmlns:a16="http://schemas.microsoft.com/office/drawing/2014/main" id="{D958757D-A360-438E-858C-2A6E1B51E3D8}"/>
            </a:ext>
          </a:extLst>
        </xdr:cNvPr>
        <xdr:cNvSpPr txBox="1">
          <a:spLocks noChangeArrowheads="1"/>
        </xdr:cNvSpPr>
      </xdr:nvSpPr>
      <xdr:spPr bwMode="auto">
        <a:xfrm>
          <a:off x="570547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31368</xdr:rowOff>
    </xdr:to>
    <xdr:sp macro="" textlink="">
      <xdr:nvSpPr>
        <xdr:cNvPr id="296" name="Text Box 2">
          <a:extLst>
            <a:ext uri="{FF2B5EF4-FFF2-40B4-BE49-F238E27FC236}">
              <a16:creationId xmlns:a16="http://schemas.microsoft.com/office/drawing/2014/main" id="{7D1C2055-ECDA-4B9D-B72A-AD226809C0BE}"/>
            </a:ext>
          </a:extLst>
        </xdr:cNvPr>
        <xdr:cNvSpPr txBox="1">
          <a:spLocks noChangeArrowheads="1"/>
        </xdr:cNvSpPr>
      </xdr:nvSpPr>
      <xdr:spPr bwMode="auto">
        <a:xfrm>
          <a:off x="57054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69468</xdr:rowOff>
    </xdr:to>
    <xdr:sp macro="" textlink="">
      <xdr:nvSpPr>
        <xdr:cNvPr id="297" name="Text Box 2">
          <a:extLst>
            <a:ext uri="{FF2B5EF4-FFF2-40B4-BE49-F238E27FC236}">
              <a16:creationId xmlns:a16="http://schemas.microsoft.com/office/drawing/2014/main" id="{AE71A0AF-A9EB-4DF6-A609-D7CFA8AF4686}"/>
            </a:ext>
          </a:extLst>
        </xdr:cNvPr>
        <xdr:cNvSpPr txBox="1">
          <a:spLocks noChangeArrowheads="1"/>
        </xdr:cNvSpPr>
      </xdr:nvSpPr>
      <xdr:spPr bwMode="auto">
        <a:xfrm>
          <a:off x="5705475"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40893</xdr:rowOff>
    </xdr:to>
    <xdr:sp macro="" textlink="">
      <xdr:nvSpPr>
        <xdr:cNvPr id="298" name="Text Box 2">
          <a:extLst>
            <a:ext uri="{FF2B5EF4-FFF2-40B4-BE49-F238E27FC236}">
              <a16:creationId xmlns:a16="http://schemas.microsoft.com/office/drawing/2014/main" id="{8B0DB657-75C6-4A47-980D-8C9CFB71CCE1}"/>
            </a:ext>
          </a:extLst>
        </xdr:cNvPr>
        <xdr:cNvSpPr txBox="1">
          <a:spLocks noChangeArrowheads="1"/>
        </xdr:cNvSpPr>
      </xdr:nvSpPr>
      <xdr:spPr bwMode="auto">
        <a:xfrm>
          <a:off x="57054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40893</xdr:rowOff>
    </xdr:to>
    <xdr:sp macro="" textlink="">
      <xdr:nvSpPr>
        <xdr:cNvPr id="299" name="Text Box 2">
          <a:extLst>
            <a:ext uri="{FF2B5EF4-FFF2-40B4-BE49-F238E27FC236}">
              <a16:creationId xmlns:a16="http://schemas.microsoft.com/office/drawing/2014/main" id="{EE4628A1-265A-4317-9708-97DC8B3AD7B6}"/>
            </a:ext>
          </a:extLst>
        </xdr:cNvPr>
        <xdr:cNvSpPr txBox="1">
          <a:spLocks noChangeArrowheads="1"/>
        </xdr:cNvSpPr>
      </xdr:nvSpPr>
      <xdr:spPr bwMode="auto">
        <a:xfrm>
          <a:off x="57054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40893</xdr:rowOff>
    </xdr:to>
    <xdr:sp macro="" textlink="">
      <xdr:nvSpPr>
        <xdr:cNvPr id="300" name="Text Box 2">
          <a:extLst>
            <a:ext uri="{FF2B5EF4-FFF2-40B4-BE49-F238E27FC236}">
              <a16:creationId xmlns:a16="http://schemas.microsoft.com/office/drawing/2014/main" id="{05ED9546-A1B0-4384-BE63-98A0A1F917EC}"/>
            </a:ext>
          </a:extLst>
        </xdr:cNvPr>
        <xdr:cNvSpPr txBox="1">
          <a:spLocks noChangeArrowheads="1"/>
        </xdr:cNvSpPr>
      </xdr:nvSpPr>
      <xdr:spPr bwMode="auto">
        <a:xfrm>
          <a:off x="57054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78993</xdr:rowOff>
    </xdr:to>
    <xdr:sp macro="" textlink="">
      <xdr:nvSpPr>
        <xdr:cNvPr id="301" name="Text Box 2">
          <a:extLst>
            <a:ext uri="{FF2B5EF4-FFF2-40B4-BE49-F238E27FC236}">
              <a16:creationId xmlns:a16="http://schemas.microsoft.com/office/drawing/2014/main" id="{E3AD494F-CCBE-4C00-B89B-1DCF6E626AB3}"/>
            </a:ext>
          </a:extLst>
        </xdr:cNvPr>
        <xdr:cNvSpPr txBox="1">
          <a:spLocks noChangeArrowheads="1"/>
        </xdr:cNvSpPr>
      </xdr:nvSpPr>
      <xdr:spPr bwMode="auto">
        <a:xfrm>
          <a:off x="5705475"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78993</xdr:rowOff>
    </xdr:to>
    <xdr:sp macro="" textlink="">
      <xdr:nvSpPr>
        <xdr:cNvPr id="302" name="Text Box 2">
          <a:extLst>
            <a:ext uri="{FF2B5EF4-FFF2-40B4-BE49-F238E27FC236}">
              <a16:creationId xmlns:a16="http://schemas.microsoft.com/office/drawing/2014/main" id="{9FD97998-CE69-4C47-A142-37CCEBB22628}"/>
            </a:ext>
          </a:extLst>
        </xdr:cNvPr>
        <xdr:cNvSpPr txBox="1">
          <a:spLocks noChangeArrowheads="1"/>
        </xdr:cNvSpPr>
      </xdr:nvSpPr>
      <xdr:spPr bwMode="auto">
        <a:xfrm>
          <a:off x="5705475"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40893</xdr:rowOff>
    </xdr:to>
    <xdr:sp macro="" textlink="">
      <xdr:nvSpPr>
        <xdr:cNvPr id="303" name="Text Box 2">
          <a:extLst>
            <a:ext uri="{FF2B5EF4-FFF2-40B4-BE49-F238E27FC236}">
              <a16:creationId xmlns:a16="http://schemas.microsoft.com/office/drawing/2014/main" id="{3715005A-4C8F-4875-9536-BB8343079335}"/>
            </a:ext>
          </a:extLst>
        </xdr:cNvPr>
        <xdr:cNvSpPr txBox="1">
          <a:spLocks noChangeArrowheads="1"/>
        </xdr:cNvSpPr>
      </xdr:nvSpPr>
      <xdr:spPr bwMode="auto">
        <a:xfrm>
          <a:off x="57054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40893</xdr:rowOff>
    </xdr:to>
    <xdr:sp macro="" textlink="">
      <xdr:nvSpPr>
        <xdr:cNvPr id="304" name="Text Box 2">
          <a:extLst>
            <a:ext uri="{FF2B5EF4-FFF2-40B4-BE49-F238E27FC236}">
              <a16:creationId xmlns:a16="http://schemas.microsoft.com/office/drawing/2014/main" id="{16CA4DE7-6BEB-436A-A0B3-C00F7E0BAB8F}"/>
            </a:ext>
          </a:extLst>
        </xdr:cNvPr>
        <xdr:cNvSpPr txBox="1">
          <a:spLocks noChangeArrowheads="1"/>
        </xdr:cNvSpPr>
      </xdr:nvSpPr>
      <xdr:spPr bwMode="auto">
        <a:xfrm>
          <a:off x="57054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40893</xdr:rowOff>
    </xdr:to>
    <xdr:sp macro="" textlink="">
      <xdr:nvSpPr>
        <xdr:cNvPr id="305" name="Text Box 2">
          <a:extLst>
            <a:ext uri="{FF2B5EF4-FFF2-40B4-BE49-F238E27FC236}">
              <a16:creationId xmlns:a16="http://schemas.microsoft.com/office/drawing/2014/main" id="{EEA06D3B-CC7C-4ADF-8D66-57B78DFF3A67}"/>
            </a:ext>
          </a:extLst>
        </xdr:cNvPr>
        <xdr:cNvSpPr txBox="1">
          <a:spLocks noChangeArrowheads="1"/>
        </xdr:cNvSpPr>
      </xdr:nvSpPr>
      <xdr:spPr bwMode="auto">
        <a:xfrm>
          <a:off x="5705475"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31368</xdr:rowOff>
    </xdr:to>
    <xdr:sp macro="" textlink="">
      <xdr:nvSpPr>
        <xdr:cNvPr id="306" name="Text Box 2">
          <a:extLst>
            <a:ext uri="{FF2B5EF4-FFF2-40B4-BE49-F238E27FC236}">
              <a16:creationId xmlns:a16="http://schemas.microsoft.com/office/drawing/2014/main" id="{E9FF102A-9E84-474C-8454-AE403316E6B5}"/>
            </a:ext>
          </a:extLst>
        </xdr:cNvPr>
        <xdr:cNvSpPr txBox="1">
          <a:spLocks noChangeArrowheads="1"/>
        </xdr:cNvSpPr>
      </xdr:nvSpPr>
      <xdr:spPr bwMode="auto">
        <a:xfrm>
          <a:off x="57054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104775</xdr:colOff>
      <xdr:row>399</xdr:row>
      <xdr:rowOff>0</xdr:rowOff>
    </xdr:from>
    <xdr:to>
      <xdr:col>10</xdr:col>
      <xdr:colOff>180975</xdr:colOff>
      <xdr:row>400</xdr:row>
      <xdr:rowOff>31368</xdr:rowOff>
    </xdr:to>
    <xdr:sp macro="" textlink="">
      <xdr:nvSpPr>
        <xdr:cNvPr id="307" name="Text Box 2">
          <a:extLst>
            <a:ext uri="{FF2B5EF4-FFF2-40B4-BE49-F238E27FC236}">
              <a16:creationId xmlns:a16="http://schemas.microsoft.com/office/drawing/2014/main" id="{0D48B0F1-A2A8-4A59-9D90-E973B74EF70C}"/>
            </a:ext>
          </a:extLst>
        </xdr:cNvPr>
        <xdr:cNvSpPr txBox="1">
          <a:spLocks noChangeArrowheads="1"/>
        </xdr:cNvSpPr>
      </xdr:nvSpPr>
      <xdr:spPr bwMode="auto">
        <a:xfrm>
          <a:off x="5705475"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25734</xdr:rowOff>
    </xdr:to>
    <xdr:sp macro="" textlink="">
      <xdr:nvSpPr>
        <xdr:cNvPr id="308" name="Text Box 2">
          <a:extLst>
            <a:ext uri="{FF2B5EF4-FFF2-40B4-BE49-F238E27FC236}">
              <a16:creationId xmlns:a16="http://schemas.microsoft.com/office/drawing/2014/main" id="{05B5EA5B-314E-4B01-812F-1389FA8D0C54}"/>
            </a:ext>
          </a:extLst>
        </xdr:cNvPr>
        <xdr:cNvSpPr txBox="1">
          <a:spLocks noChangeArrowheads="1"/>
        </xdr:cNvSpPr>
      </xdr:nvSpPr>
      <xdr:spPr bwMode="auto">
        <a:xfrm>
          <a:off x="7010400"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63834</xdr:rowOff>
    </xdr:to>
    <xdr:sp macro="" textlink="">
      <xdr:nvSpPr>
        <xdr:cNvPr id="309" name="Text Box 2">
          <a:extLst>
            <a:ext uri="{FF2B5EF4-FFF2-40B4-BE49-F238E27FC236}">
              <a16:creationId xmlns:a16="http://schemas.microsoft.com/office/drawing/2014/main" id="{2C2AA320-FBC2-4783-BF9C-9D7014FE7038}"/>
            </a:ext>
          </a:extLst>
        </xdr:cNvPr>
        <xdr:cNvSpPr txBox="1">
          <a:spLocks noChangeArrowheads="1"/>
        </xdr:cNvSpPr>
      </xdr:nvSpPr>
      <xdr:spPr bwMode="auto">
        <a:xfrm>
          <a:off x="7010400"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25734</xdr:rowOff>
    </xdr:to>
    <xdr:sp macro="" textlink="">
      <xdr:nvSpPr>
        <xdr:cNvPr id="310" name="Text Box 2">
          <a:extLst>
            <a:ext uri="{FF2B5EF4-FFF2-40B4-BE49-F238E27FC236}">
              <a16:creationId xmlns:a16="http://schemas.microsoft.com/office/drawing/2014/main" id="{162B4CF4-6E0A-479E-B3EA-9FF05516332B}"/>
            </a:ext>
          </a:extLst>
        </xdr:cNvPr>
        <xdr:cNvSpPr txBox="1">
          <a:spLocks noChangeArrowheads="1"/>
        </xdr:cNvSpPr>
      </xdr:nvSpPr>
      <xdr:spPr bwMode="auto">
        <a:xfrm>
          <a:off x="7010400"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63834</xdr:rowOff>
    </xdr:to>
    <xdr:sp macro="" textlink="">
      <xdr:nvSpPr>
        <xdr:cNvPr id="311" name="Text Box 2">
          <a:extLst>
            <a:ext uri="{FF2B5EF4-FFF2-40B4-BE49-F238E27FC236}">
              <a16:creationId xmlns:a16="http://schemas.microsoft.com/office/drawing/2014/main" id="{B7A3EFE6-1D65-4ACE-9EBC-1C002711C533}"/>
            </a:ext>
          </a:extLst>
        </xdr:cNvPr>
        <xdr:cNvSpPr txBox="1">
          <a:spLocks noChangeArrowheads="1"/>
        </xdr:cNvSpPr>
      </xdr:nvSpPr>
      <xdr:spPr bwMode="auto">
        <a:xfrm>
          <a:off x="7010400"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25734</xdr:rowOff>
    </xdr:to>
    <xdr:sp macro="" textlink="">
      <xdr:nvSpPr>
        <xdr:cNvPr id="312" name="Text Box 2">
          <a:extLst>
            <a:ext uri="{FF2B5EF4-FFF2-40B4-BE49-F238E27FC236}">
              <a16:creationId xmlns:a16="http://schemas.microsoft.com/office/drawing/2014/main" id="{45FFA089-BF46-4112-9927-37D6929C8ADA}"/>
            </a:ext>
          </a:extLst>
        </xdr:cNvPr>
        <xdr:cNvSpPr txBox="1">
          <a:spLocks noChangeArrowheads="1"/>
        </xdr:cNvSpPr>
      </xdr:nvSpPr>
      <xdr:spPr bwMode="auto">
        <a:xfrm>
          <a:off x="7010400"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63834</xdr:rowOff>
    </xdr:to>
    <xdr:sp macro="" textlink="">
      <xdr:nvSpPr>
        <xdr:cNvPr id="313" name="Text Box 2">
          <a:extLst>
            <a:ext uri="{FF2B5EF4-FFF2-40B4-BE49-F238E27FC236}">
              <a16:creationId xmlns:a16="http://schemas.microsoft.com/office/drawing/2014/main" id="{F3129041-26AD-46F1-AB38-34C385BCCFD6}"/>
            </a:ext>
          </a:extLst>
        </xdr:cNvPr>
        <xdr:cNvSpPr txBox="1">
          <a:spLocks noChangeArrowheads="1"/>
        </xdr:cNvSpPr>
      </xdr:nvSpPr>
      <xdr:spPr bwMode="auto">
        <a:xfrm>
          <a:off x="7010400" y="647700"/>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35259</xdr:rowOff>
    </xdr:to>
    <xdr:sp macro="" textlink="">
      <xdr:nvSpPr>
        <xdr:cNvPr id="314" name="Text Box 2">
          <a:extLst>
            <a:ext uri="{FF2B5EF4-FFF2-40B4-BE49-F238E27FC236}">
              <a16:creationId xmlns:a16="http://schemas.microsoft.com/office/drawing/2014/main" id="{256E8C90-40CE-4AA3-AF09-48D87C5A16D0}"/>
            </a:ext>
          </a:extLst>
        </xdr:cNvPr>
        <xdr:cNvSpPr txBox="1">
          <a:spLocks noChangeArrowheads="1"/>
        </xdr:cNvSpPr>
      </xdr:nvSpPr>
      <xdr:spPr bwMode="auto">
        <a:xfrm>
          <a:off x="7010400"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35259</xdr:rowOff>
    </xdr:to>
    <xdr:sp macro="" textlink="">
      <xdr:nvSpPr>
        <xdr:cNvPr id="315" name="Text Box 2">
          <a:extLst>
            <a:ext uri="{FF2B5EF4-FFF2-40B4-BE49-F238E27FC236}">
              <a16:creationId xmlns:a16="http://schemas.microsoft.com/office/drawing/2014/main" id="{62E451A4-1509-4882-ACA7-2083CE0C57D4}"/>
            </a:ext>
          </a:extLst>
        </xdr:cNvPr>
        <xdr:cNvSpPr txBox="1">
          <a:spLocks noChangeArrowheads="1"/>
        </xdr:cNvSpPr>
      </xdr:nvSpPr>
      <xdr:spPr bwMode="auto">
        <a:xfrm>
          <a:off x="7010400"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35259</xdr:rowOff>
    </xdr:to>
    <xdr:sp macro="" textlink="">
      <xdr:nvSpPr>
        <xdr:cNvPr id="316" name="Text Box 2">
          <a:extLst>
            <a:ext uri="{FF2B5EF4-FFF2-40B4-BE49-F238E27FC236}">
              <a16:creationId xmlns:a16="http://schemas.microsoft.com/office/drawing/2014/main" id="{A56BDD34-6F6C-49C0-90A9-BE8B435163B5}"/>
            </a:ext>
          </a:extLst>
        </xdr:cNvPr>
        <xdr:cNvSpPr txBox="1">
          <a:spLocks noChangeArrowheads="1"/>
        </xdr:cNvSpPr>
      </xdr:nvSpPr>
      <xdr:spPr bwMode="auto">
        <a:xfrm>
          <a:off x="7010400"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73359</xdr:rowOff>
    </xdr:to>
    <xdr:sp macro="" textlink="">
      <xdr:nvSpPr>
        <xdr:cNvPr id="317" name="Text Box 2">
          <a:extLst>
            <a:ext uri="{FF2B5EF4-FFF2-40B4-BE49-F238E27FC236}">
              <a16:creationId xmlns:a16="http://schemas.microsoft.com/office/drawing/2014/main" id="{1335E0D5-2AF3-4748-8CBE-122B9A3D0B34}"/>
            </a:ext>
          </a:extLst>
        </xdr:cNvPr>
        <xdr:cNvSpPr txBox="1">
          <a:spLocks noChangeArrowheads="1"/>
        </xdr:cNvSpPr>
      </xdr:nvSpPr>
      <xdr:spPr bwMode="auto">
        <a:xfrm>
          <a:off x="7010400" y="6477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73359</xdr:rowOff>
    </xdr:to>
    <xdr:sp macro="" textlink="">
      <xdr:nvSpPr>
        <xdr:cNvPr id="318" name="Text Box 2">
          <a:extLst>
            <a:ext uri="{FF2B5EF4-FFF2-40B4-BE49-F238E27FC236}">
              <a16:creationId xmlns:a16="http://schemas.microsoft.com/office/drawing/2014/main" id="{0C4ABA1F-3C78-4468-A671-29A7A2F4BF41}"/>
            </a:ext>
          </a:extLst>
        </xdr:cNvPr>
        <xdr:cNvSpPr txBox="1">
          <a:spLocks noChangeArrowheads="1"/>
        </xdr:cNvSpPr>
      </xdr:nvSpPr>
      <xdr:spPr bwMode="auto">
        <a:xfrm>
          <a:off x="7010400" y="647700"/>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35259</xdr:rowOff>
    </xdr:to>
    <xdr:sp macro="" textlink="">
      <xdr:nvSpPr>
        <xdr:cNvPr id="319" name="Text Box 2">
          <a:extLst>
            <a:ext uri="{FF2B5EF4-FFF2-40B4-BE49-F238E27FC236}">
              <a16:creationId xmlns:a16="http://schemas.microsoft.com/office/drawing/2014/main" id="{EEC0D69A-E26C-41E3-B1C6-9422E9081738}"/>
            </a:ext>
          </a:extLst>
        </xdr:cNvPr>
        <xdr:cNvSpPr txBox="1">
          <a:spLocks noChangeArrowheads="1"/>
        </xdr:cNvSpPr>
      </xdr:nvSpPr>
      <xdr:spPr bwMode="auto">
        <a:xfrm>
          <a:off x="7010400"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35259</xdr:rowOff>
    </xdr:to>
    <xdr:sp macro="" textlink="">
      <xdr:nvSpPr>
        <xdr:cNvPr id="320" name="Text Box 2">
          <a:extLst>
            <a:ext uri="{FF2B5EF4-FFF2-40B4-BE49-F238E27FC236}">
              <a16:creationId xmlns:a16="http://schemas.microsoft.com/office/drawing/2014/main" id="{048EDF53-9110-4D9A-9BD0-1B8E31081B93}"/>
            </a:ext>
          </a:extLst>
        </xdr:cNvPr>
        <xdr:cNvSpPr txBox="1">
          <a:spLocks noChangeArrowheads="1"/>
        </xdr:cNvSpPr>
      </xdr:nvSpPr>
      <xdr:spPr bwMode="auto">
        <a:xfrm>
          <a:off x="7010400"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35259</xdr:rowOff>
    </xdr:to>
    <xdr:sp macro="" textlink="">
      <xdr:nvSpPr>
        <xdr:cNvPr id="321" name="Text Box 2">
          <a:extLst>
            <a:ext uri="{FF2B5EF4-FFF2-40B4-BE49-F238E27FC236}">
              <a16:creationId xmlns:a16="http://schemas.microsoft.com/office/drawing/2014/main" id="{828D4167-48BF-4874-9494-0D0EB76559A1}"/>
            </a:ext>
          </a:extLst>
        </xdr:cNvPr>
        <xdr:cNvSpPr txBox="1">
          <a:spLocks noChangeArrowheads="1"/>
        </xdr:cNvSpPr>
      </xdr:nvSpPr>
      <xdr:spPr bwMode="auto">
        <a:xfrm>
          <a:off x="7010400" y="647700"/>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25734</xdr:rowOff>
    </xdr:to>
    <xdr:sp macro="" textlink="">
      <xdr:nvSpPr>
        <xdr:cNvPr id="322" name="Text Box 2">
          <a:extLst>
            <a:ext uri="{FF2B5EF4-FFF2-40B4-BE49-F238E27FC236}">
              <a16:creationId xmlns:a16="http://schemas.microsoft.com/office/drawing/2014/main" id="{15269A02-2421-412F-BC45-896D0CC6F305}"/>
            </a:ext>
          </a:extLst>
        </xdr:cNvPr>
        <xdr:cNvSpPr txBox="1">
          <a:spLocks noChangeArrowheads="1"/>
        </xdr:cNvSpPr>
      </xdr:nvSpPr>
      <xdr:spPr bwMode="auto">
        <a:xfrm>
          <a:off x="7010400"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25734</xdr:rowOff>
    </xdr:to>
    <xdr:sp macro="" textlink="">
      <xdr:nvSpPr>
        <xdr:cNvPr id="323" name="Text Box 2">
          <a:extLst>
            <a:ext uri="{FF2B5EF4-FFF2-40B4-BE49-F238E27FC236}">
              <a16:creationId xmlns:a16="http://schemas.microsoft.com/office/drawing/2014/main" id="{02882EB5-2FE7-44D8-B849-986AA4EB7531}"/>
            </a:ext>
          </a:extLst>
        </xdr:cNvPr>
        <xdr:cNvSpPr txBox="1">
          <a:spLocks noChangeArrowheads="1"/>
        </xdr:cNvSpPr>
      </xdr:nvSpPr>
      <xdr:spPr bwMode="auto">
        <a:xfrm>
          <a:off x="7010400" y="647700"/>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31368</xdr:rowOff>
    </xdr:to>
    <xdr:sp macro="" textlink="">
      <xdr:nvSpPr>
        <xdr:cNvPr id="324" name="Text Box 2">
          <a:extLst>
            <a:ext uri="{FF2B5EF4-FFF2-40B4-BE49-F238E27FC236}">
              <a16:creationId xmlns:a16="http://schemas.microsoft.com/office/drawing/2014/main" id="{E456CFB8-597E-4930-95F4-217EF9F411E8}"/>
            </a:ext>
          </a:extLst>
        </xdr:cNvPr>
        <xdr:cNvSpPr txBox="1">
          <a:spLocks noChangeArrowheads="1"/>
        </xdr:cNvSpPr>
      </xdr:nvSpPr>
      <xdr:spPr bwMode="auto">
        <a:xfrm>
          <a:off x="7010400"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69468</xdr:rowOff>
    </xdr:to>
    <xdr:sp macro="" textlink="">
      <xdr:nvSpPr>
        <xdr:cNvPr id="325" name="Text Box 2">
          <a:extLst>
            <a:ext uri="{FF2B5EF4-FFF2-40B4-BE49-F238E27FC236}">
              <a16:creationId xmlns:a16="http://schemas.microsoft.com/office/drawing/2014/main" id="{ECD056CB-6F29-4909-8010-C24F4181CBAD}"/>
            </a:ext>
          </a:extLst>
        </xdr:cNvPr>
        <xdr:cNvSpPr txBox="1">
          <a:spLocks noChangeArrowheads="1"/>
        </xdr:cNvSpPr>
      </xdr:nvSpPr>
      <xdr:spPr bwMode="auto">
        <a:xfrm>
          <a:off x="7010400"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31368</xdr:rowOff>
    </xdr:to>
    <xdr:sp macro="" textlink="">
      <xdr:nvSpPr>
        <xdr:cNvPr id="326" name="Text Box 2">
          <a:extLst>
            <a:ext uri="{FF2B5EF4-FFF2-40B4-BE49-F238E27FC236}">
              <a16:creationId xmlns:a16="http://schemas.microsoft.com/office/drawing/2014/main" id="{FC6266D7-545B-4950-9141-758B4B12E775}"/>
            </a:ext>
          </a:extLst>
        </xdr:cNvPr>
        <xdr:cNvSpPr txBox="1">
          <a:spLocks noChangeArrowheads="1"/>
        </xdr:cNvSpPr>
      </xdr:nvSpPr>
      <xdr:spPr bwMode="auto">
        <a:xfrm>
          <a:off x="7010400"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69468</xdr:rowOff>
    </xdr:to>
    <xdr:sp macro="" textlink="">
      <xdr:nvSpPr>
        <xdr:cNvPr id="327" name="Text Box 2">
          <a:extLst>
            <a:ext uri="{FF2B5EF4-FFF2-40B4-BE49-F238E27FC236}">
              <a16:creationId xmlns:a16="http://schemas.microsoft.com/office/drawing/2014/main" id="{37D24A9B-F5A8-4E76-8AF6-B9267D3E46B0}"/>
            </a:ext>
          </a:extLst>
        </xdr:cNvPr>
        <xdr:cNvSpPr txBox="1">
          <a:spLocks noChangeArrowheads="1"/>
        </xdr:cNvSpPr>
      </xdr:nvSpPr>
      <xdr:spPr bwMode="auto">
        <a:xfrm>
          <a:off x="7010400"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31368</xdr:rowOff>
    </xdr:to>
    <xdr:sp macro="" textlink="">
      <xdr:nvSpPr>
        <xdr:cNvPr id="328" name="Text Box 2">
          <a:extLst>
            <a:ext uri="{FF2B5EF4-FFF2-40B4-BE49-F238E27FC236}">
              <a16:creationId xmlns:a16="http://schemas.microsoft.com/office/drawing/2014/main" id="{EE058872-DEE6-4D26-A6F1-DDA539463B15}"/>
            </a:ext>
          </a:extLst>
        </xdr:cNvPr>
        <xdr:cNvSpPr txBox="1">
          <a:spLocks noChangeArrowheads="1"/>
        </xdr:cNvSpPr>
      </xdr:nvSpPr>
      <xdr:spPr bwMode="auto">
        <a:xfrm>
          <a:off x="7010400"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69468</xdr:rowOff>
    </xdr:to>
    <xdr:sp macro="" textlink="">
      <xdr:nvSpPr>
        <xdr:cNvPr id="329" name="Text Box 2">
          <a:extLst>
            <a:ext uri="{FF2B5EF4-FFF2-40B4-BE49-F238E27FC236}">
              <a16:creationId xmlns:a16="http://schemas.microsoft.com/office/drawing/2014/main" id="{559868C9-1255-43C4-9F72-E47B9F30E997}"/>
            </a:ext>
          </a:extLst>
        </xdr:cNvPr>
        <xdr:cNvSpPr txBox="1">
          <a:spLocks noChangeArrowheads="1"/>
        </xdr:cNvSpPr>
      </xdr:nvSpPr>
      <xdr:spPr bwMode="auto">
        <a:xfrm>
          <a:off x="7010400" y="647700"/>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40893</xdr:rowOff>
    </xdr:to>
    <xdr:sp macro="" textlink="">
      <xdr:nvSpPr>
        <xdr:cNvPr id="330" name="Text Box 2">
          <a:extLst>
            <a:ext uri="{FF2B5EF4-FFF2-40B4-BE49-F238E27FC236}">
              <a16:creationId xmlns:a16="http://schemas.microsoft.com/office/drawing/2014/main" id="{CDE55D4A-D38D-45E6-B7D5-FBD5BF5F0DA9}"/>
            </a:ext>
          </a:extLst>
        </xdr:cNvPr>
        <xdr:cNvSpPr txBox="1">
          <a:spLocks noChangeArrowheads="1"/>
        </xdr:cNvSpPr>
      </xdr:nvSpPr>
      <xdr:spPr bwMode="auto">
        <a:xfrm>
          <a:off x="7010400"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40893</xdr:rowOff>
    </xdr:to>
    <xdr:sp macro="" textlink="">
      <xdr:nvSpPr>
        <xdr:cNvPr id="331" name="Text Box 2">
          <a:extLst>
            <a:ext uri="{FF2B5EF4-FFF2-40B4-BE49-F238E27FC236}">
              <a16:creationId xmlns:a16="http://schemas.microsoft.com/office/drawing/2014/main" id="{379C5B14-7E10-40FA-AA2F-3F3E9F2DD80A}"/>
            </a:ext>
          </a:extLst>
        </xdr:cNvPr>
        <xdr:cNvSpPr txBox="1">
          <a:spLocks noChangeArrowheads="1"/>
        </xdr:cNvSpPr>
      </xdr:nvSpPr>
      <xdr:spPr bwMode="auto">
        <a:xfrm>
          <a:off x="7010400"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40893</xdr:rowOff>
    </xdr:to>
    <xdr:sp macro="" textlink="">
      <xdr:nvSpPr>
        <xdr:cNvPr id="332" name="Text Box 2">
          <a:extLst>
            <a:ext uri="{FF2B5EF4-FFF2-40B4-BE49-F238E27FC236}">
              <a16:creationId xmlns:a16="http://schemas.microsoft.com/office/drawing/2014/main" id="{510AA3B5-B918-4170-AC9A-3A58E7961229}"/>
            </a:ext>
          </a:extLst>
        </xdr:cNvPr>
        <xdr:cNvSpPr txBox="1">
          <a:spLocks noChangeArrowheads="1"/>
        </xdr:cNvSpPr>
      </xdr:nvSpPr>
      <xdr:spPr bwMode="auto">
        <a:xfrm>
          <a:off x="7010400"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78993</xdr:rowOff>
    </xdr:to>
    <xdr:sp macro="" textlink="">
      <xdr:nvSpPr>
        <xdr:cNvPr id="333" name="Text Box 2">
          <a:extLst>
            <a:ext uri="{FF2B5EF4-FFF2-40B4-BE49-F238E27FC236}">
              <a16:creationId xmlns:a16="http://schemas.microsoft.com/office/drawing/2014/main" id="{B219B0BC-1FE1-4E0A-B916-EA1D86F35E37}"/>
            </a:ext>
          </a:extLst>
        </xdr:cNvPr>
        <xdr:cNvSpPr txBox="1">
          <a:spLocks noChangeArrowheads="1"/>
        </xdr:cNvSpPr>
      </xdr:nvSpPr>
      <xdr:spPr bwMode="auto">
        <a:xfrm>
          <a:off x="7010400"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78993</xdr:rowOff>
    </xdr:to>
    <xdr:sp macro="" textlink="">
      <xdr:nvSpPr>
        <xdr:cNvPr id="334" name="Text Box 2">
          <a:extLst>
            <a:ext uri="{FF2B5EF4-FFF2-40B4-BE49-F238E27FC236}">
              <a16:creationId xmlns:a16="http://schemas.microsoft.com/office/drawing/2014/main" id="{8FAD4FB4-3AA6-4277-90A4-725DD7611A95}"/>
            </a:ext>
          </a:extLst>
        </xdr:cNvPr>
        <xdr:cNvSpPr txBox="1">
          <a:spLocks noChangeArrowheads="1"/>
        </xdr:cNvSpPr>
      </xdr:nvSpPr>
      <xdr:spPr bwMode="auto">
        <a:xfrm>
          <a:off x="7010400" y="647700"/>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40893</xdr:rowOff>
    </xdr:to>
    <xdr:sp macro="" textlink="">
      <xdr:nvSpPr>
        <xdr:cNvPr id="335" name="Text Box 2">
          <a:extLst>
            <a:ext uri="{FF2B5EF4-FFF2-40B4-BE49-F238E27FC236}">
              <a16:creationId xmlns:a16="http://schemas.microsoft.com/office/drawing/2014/main" id="{09A6F643-5F2A-44AD-B478-7364239E9652}"/>
            </a:ext>
          </a:extLst>
        </xdr:cNvPr>
        <xdr:cNvSpPr txBox="1">
          <a:spLocks noChangeArrowheads="1"/>
        </xdr:cNvSpPr>
      </xdr:nvSpPr>
      <xdr:spPr bwMode="auto">
        <a:xfrm>
          <a:off x="7010400"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40893</xdr:rowOff>
    </xdr:to>
    <xdr:sp macro="" textlink="">
      <xdr:nvSpPr>
        <xdr:cNvPr id="336" name="Text Box 2">
          <a:extLst>
            <a:ext uri="{FF2B5EF4-FFF2-40B4-BE49-F238E27FC236}">
              <a16:creationId xmlns:a16="http://schemas.microsoft.com/office/drawing/2014/main" id="{919F843B-F250-4DAD-ACF5-620EA40C48E5}"/>
            </a:ext>
          </a:extLst>
        </xdr:cNvPr>
        <xdr:cNvSpPr txBox="1">
          <a:spLocks noChangeArrowheads="1"/>
        </xdr:cNvSpPr>
      </xdr:nvSpPr>
      <xdr:spPr bwMode="auto">
        <a:xfrm>
          <a:off x="7010400"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40893</xdr:rowOff>
    </xdr:to>
    <xdr:sp macro="" textlink="">
      <xdr:nvSpPr>
        <xdr:cNvPr id="337" name="Text Box 2">
          <a:extLst>
            <a:ext uri="{FF2B5EF4-FFF2-40B4-BE49-F238E27FC236}">
              <a16:creationId xmlns:a16="http://schemas.microsoft.com/office/drawing/2014/main" id="{B4CD96BD-B4B3-4795-BD34-8F5B3341B17C}"/>
            </a:ext>
          </a:extLst>
        </xdr:cNvPr>
        <xdr:cNvSpPr txBox="1">
          <a:spLocks noChangeArrowheads="1"/>
        </xdr:cNvSpPr>
      </xdr:nvSpPr>
      <xdr:spPr bwMode="auto">
        <a:xfrm>
          <a:off x="7010400" y="647700"/>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31368</xdr:rowOff>
    </xdr:to>
    <xdr:sp macro="" textlink="">
      <xdr:nvSpPr>
        <xdr:cNvPr id="338" name="Text Box 2">
          <a:extLst>
            <a:ext uri="{FF2B5EF4-FFF2-40B4-BE49-F238E27FC236}">
              <a16:creationId xmlns:a16="http://schemas.microsoft.com/office/drawing/2014/main" id="{95325CD0-FDB0-4965-A54D-C433E11B7B51}"/>
            </a:ext>
          </a:extLst>
        </xdr:cNvPr>
        <xdr:cNvSpPr txBox="1">
          <a:spLocks noChangeArrowheads="1"/>
        </xdr:cNvSpPr>
      </xdr:nvSpPr>
      <xdr:spPr bwMode="auto">
        <a:xfrm>
          <a:off x="7010400"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399</xdr:row>
      <xdr:rowOff>0</xdr:rowOff>
    </xdr:from>
    <xdr:to>
      <xdr:col>11</xdr:col>
      <xdr:colOff>180975</xdr:colOff>
      <xdr:row>400</xdr:row>
      <xdr:rowOff>31368</xdr:rowOff>
    </xdr:to>
    <xdr:sp macro="" textlink="">
      <xdr:nvSpPr>
        <xdr:cNvPr id="339" name="Text Box 2">
          <a:extLst>
            <a:ext uri="{FF2B5EF4-FFF2-40B4-BE49-F238E27FC236}">
              <a16:creationId xmlns:a16="http://schemas.microsoft.com/office/drawing/2014/main" id="{8A60C7BD-7D9E-4F9B-A684-EFD7BEA139F5}"/>
            </a:ext>
          </a:extLst>
        </xdr:cNvPr>
        <xdr:cNvSpPr txBox="1">
          <a:spLocks noChangeArrowheads="1"/>
        </xdr:cNvSpPr>
      </xdr:nvSpPr>
      <xdr:spPr bwMode="auto">
        <a:xfrm>
          <a:off x="7010400" y="647700"/>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25735</xdr:rowOff>
    </xdr:to>
    <xdr:sp macro="" textlink="">
      <xdr:nvSpPr>
        <xdr:cNvPr id="340" name="Text Box 2">
          <a:extLst>
            <a:ext uri="{FF2B5EF4-FFF2-40B4-BE49-F238E27FC236}">
              <a16:creationId xmlns:a16="http://schemas.microsoft.com/office/drawing/2014/main" id="{6B82559E-C685-4EF3-A025-A7629402154E}"/>
            </a:ext>
          </a:extLst>
        </xdr:cNvPr>
        <xdr:cNvSpPr txBox="1">
          <a:spLocks noChangeArrowheads="1"/>
        </xdr:cNvSpPr>
      </xdr:nvSpPr>
      <xdr:spPr bwMode="auto">
        <a:xfrm>
          <a:off x="6934200"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63835</xdr:rowOff>
    </xdr:to>
    <xdr:sp macro="" textlink="">
      <xdr:nvSpPr>
        <xdr:cNvPr id="341" name="Text Box 2">
          <a:extLst>
            <a:ext uri="{FF2B5EF4-FFF2-40B4-BE49-F238E27FC236}">
              <a16:creationId xmlns:a16="http://schemas.microsoft.com/office/drawing/2014/main" id="{D9D8B252-2E79-41A8-9534-DCF48FE07116}"/>
            </a:ext>
          </a:extLst>
        </xdr:cNvPr>
        <xdr:cNvSpPr txBox="1">
          <a:spLocks noChangeArrowheads="1"/>
        </xdr:cNvSpPr>
      </xdr:nvSpPr>
      <xdr:spPr bwMode="auto">
        <a:xfrm>
          <a:off x="6934200" y="485775"/>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25735</xdr:rowOff>
    </xdr:to>
    <xdr:sp macro="" textlink="">
      <xdr:nvSpPr>
        <xdr:cNvPr id="342" name="Text Box 2">
          <a:extLst>
            <a:ext uri="{FF2B5EF4-FFF2-40B4-BE49-F238E27FC236}">
              <a16:creationId xmlns:a16="http://schemas.microsoft.com/office/drawing/2014/main" id="{F997DB9C-E76E-45DB-B853-19E5AF3F17CD}"/>
            </a:ext>
          </a:extLst>
        </xdr:cNvPr>
        <xdr:cNvSpPr txBox="1">
          <a:spLocks noChangeArrowheads="1"/>
        </xdr:cNvSpPr>
      </xdr:nvSpPr>
      <xdr:spPr bwMode="auto">
        <a:xfrm>
          <a:off x="6934200"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63835</xdr:rowOff>
    </xdr:to>
    <xdr:sp macro="" textlink="">
      <xdr:nvSpPr>
        <xdr:cNvPr id="343" name="Text Box 2">
          <a:extLst>
            <a:ext uri="{FF2B5EF4-FFF2-40B4-BE49-F238E27FC236}">
              <a16:creationId xmlns:a16="http://schemas.microsoft.com/office/drawing/2014/main" id="{EE04787E-1D07-4BF8-923C-FB08C0E19040}"/>
            </a:ext>
          </a:extLst>
        </xdr:cNvPr>
        <xdr:cNvSpPr txBox="1">
          <a:spLocks noChangeArrowheads="1"/>
        </xdr:cNvSpPr>
      </xdr:nvSpPr>
      <xdr:spPr bwMode="auto">
        <a:xfrm>
          <a:off x="6934200" y="485775"/>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25735</xdr:rowOff>
    </xdr:to>
    <xdr:sp macro="" textlink="">
      <xdr:nvSpPr>
        <xdr:cNvPr id="344" name="Text Box 2">
          <a:extLst>
            <a:ext uri="{FF2B5EF4-FFF2-40B4-BE49-F238E27FC236}">
              <a16:creationId xmlns:a16="http://schemas.microsoft.com/office/drawing/2014/main" id="{DBC20EA7-7A43-450D-8A70-E1043E3F2C65}"/>
            </a:ext>
          </a:extLst>
        </xdr:cNvPr>
        <xdr:cNvSpPr txBox="1">
          <a:spLocks noChangeArrowheads="1"/>
        </xdr:cNvSpPr>
      </xdr:nvSpPr>
      <xdr:spPr bwMode="auto">
        <a:xfrm>
          <a:off x="6934200"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63835</xdr:rowOff>
    </xdr:to>
    <xdr:sp macro="" textlink="">
      <xdr:nvSpPr>
        <xdr:cNvPr id="345" name="Text Box 2">
          <a:extLst>
            <a:ext uri="{FF2B5EF4-FFF2-40B4-BE49-F238E27FC236}">
              <a16:creationId xmlns:a16="http://schemas.microsoft.com/office/drawing/2014/main" id="{74D79B7D-A991-461F-9AB5-1502E4997415}"/>
            </a:ext>
          </a:extLst>
        </xdr:cNvPr>
        <xdr:cNvSpPr txBox="1">
          <a:spLocks noChangeArrowheads="1"/>
        </xdr:cNvSpPr>
      </xdr:nvSpPr>
      <xdr:spPr bwMode="auto">
        <a:xfrm>
          <a:off x="6934200" y="485775"/>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35260</xdr:rowOff>
    </xdr:to>
    <xdr:sp macro="" textlink="">
      <xdr:nvSpPr>
        <xdr:cNvPr id="346" name="Text Box 2">
          <a:extLst>
            <a:ext uri="{FF2B5EF4-FFF2-40B4-BE49-F238E27FC236}">
              <a16:creationId xmlns:a16="http://schemas.microsoft.com/office/drawing/2014/main" id="{F4DB1592-D76D-46C8-A64B-D56FD009019E}"/>
            </a:ext>
          </a:extLst>
        </xdr:cNvPr>
        <xdr:cNvSpPr txBox="1">
          <a:spLocks noChangeArrowheads="1"/>
        </xdr:cNvSpPr>
      </xdr:nvSpPr>
      <xdr:spPr bwMode="auto">
        <a:xfrm>
          <a:off x="6934200"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35260</xdr:rowOff>
    </xdr:to>
    <xdr:sp macro="" textlink="">
      <xdr:nvSpPr>
        <xdr:cNvPr id="347" name="Text Box 2">
          <a:extLst>
            <a:ext uri="{FF2B5EF4-FFF2-40B4-BE49-F238E27FC236}">
              <a16:creationId xmlns:a16="http://schemas.microsoft.com/office/drawing/2014/main" id="{B85E4F21-CA35-4704-A90E-FE77C84D1AB1}"/>
            </a:ext>
          </a:extLst>
        </xdr:cNvPr>
        <xdr:cNvSpPr txBox="1">
          <a:spLocks noChangeArrowheads="1"/>
        </xdr:cNvSpPr>
      </xdr:nvSpPr>
      <xdr:spPr bwMode="auto">
        <a:xfrm>
          <a:off x="6934200"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35260</xdr:rowOff>
    </xdr:to>
    <xdr:sp macro="" textlink="">
      <xdr:nvSpPr>
        <xdr:cNvPr id="348" name="Text Box 2">
          <a:extLst>
            <a:ext uri="{FF2B5EF4-FFF2-40B4-BE49-F238E27FC236}">
              <a16:creationId xmlns:a16="http://schemas.microsoft.com/office/drawing/2014/main" id="{6E31AAAA-80C5-4374-B61D-DC5B712A39C5}"/>
            </a:ext>
          </a:extLst>
        </xdr:cNvPr>
        <xdr:cNvSpPr txBox="1">
          <a:spLocks noChangeArrowheads="1"/>
        </xdr:cNvSpPr>
      </xdr:nvSpPr>
      <xdr:spPr bwMode="auto">
        <a:xfrm>
          <a:off x="6934200"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73360</xdr:rowOff>
    </xdr:to>
    <xdr:sp macro="" textlink="">
      <xdr:nvSpPr>
        <xdr:cNvPr id="349" name="Text Box 2">
          <a:extLst>
            <a:ext uri="{FF2B5EF4-FFF2-40B4-BE49-F238E27FC236}">
              <a16:creationId xmlns:a16="http://schemas.microsoft.com/office/drawing/2014/main" id="{49535D44-C985-4CA0-AB37-71FDD925D6C1}"/>
            </a:ext>
          </a:extLst>
        </xdr:cNvPr>
        <xdr:cNvSpPr txBox="1">
          <a:spLocks noChangeArrowheads="1"/>
        </xdr:cNvSpPr>
      </xdr:nvSpPr>
      <xdr:spPr bwMode="auto">
        <a:xfrm>
          <a:off x="6934200" y="485775"/>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73360</xdr:rowOff>
    </xdr:to>
    <xdr:sp macro="" textlink="">
      <xdr:nvSpPr>
        <xdr:cNvPr id="350" name="Text Box 2">
          <a:extLst>
            <a:ext uri="{FF2B5EF4-FFF2-40B4-BE49-F238E27FC236}">
              <a16:creationId xmlns:a16="http://schemas.microsoft.com/office/drawing/2014/main" id="{7265798C-5B06-4876-8DFD-53A3E79B6A72}"/>
            </a:ext>
          </a:extLst>
        </xdr:cNvPr>
        <xdr:cNvSpPr txBox="1">
          <a:spLocks noChangeArrowheads="1"/>
        </xdr:cNvSpPr>
      </xdr:nvSpPr>
      <xdr:spPr bwMode="auto">
        <a:xfrm>
          <a:off x="6934200" y="485775"/>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35260</xdr:rowOff>
    </xdr:to>
    <xdr:sp macro="" textlink="">
      <xdr:nvSpPr>
        <xdr:cNvPr id="351" name="Text Box 2">
          <a:extLst>
            <a:ext uri="{FF2B5EF4-FFF2-40B4-BE49-F238E27FC236}">
              <a16:creationId xmlns:a16="http://schemas.microsoft.com/office/drawing/2014/main" id="{9DDBC6B5-F433-4390-A1E5-585197E56283}"/>
            </a:ext>
          </a:extLst>
        </xdr:cNvPr>
        <xdr:cNvSpPr txBox="1">
          <a:spLocks noChangeArrowheads="1"/>
        </xdr:cNvSpPr>
      </xdr:nvSpPr>
      <xdr:spPr bwMode="auto">
        <a:xfrm>
          <a:off x="6934200"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35260</xdr:rowOff>
    </xdr:to>
    <xdr:sp macro="" textlink="">
      <xdr:nvSpPr>
        <xdr:cNvPr id="352" name="Text Box 2">
          <a:extLst>
            <a:ext uri="{FF2B5EF4-FFF2-40B4-BE49-F238E27FC236}">
              <a16:creationId xmlns:a16="http://schemas.microsoft.com/office/drawing/2014/main" id="{5121AFE9-A2FD-466F-981C-50DBC668D120}"/>
            </a:ext>
          </a:extLst>
        </xdr:cNvPr>
        <xdr:cNvSpPr txBox="1">
          <a:spLocks noChangeArrowheads="1"/>
        </xdr:cNvSpPr>
      </xdr:nvSpPr>
      <xdr:spPr bwMode="auto">
        <a:xfrm>
          <a:off x="6934200"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35260</xdr:rowOff>
    </xdr:to>
    <xdr:sp macro="" textlink="">
      <xdr:nvSpPr>
        <xdr:cNvPr id="353" name="Text Box 2">
          <a:extLst>
            <a:ext uri="{FF2B5EF4-FFF2-40B4-BE49-F238E27FC236}">
              <a16:creationId xmlns:a16="http://schemas.microsoft.com/office/drawing/2014/main" id="{75A39B45-078F-4280-B098-51647B691945}"/>
            </a:ext>
          </a:extLst>
        </xdr:cNvPr>
        <xdr:cNvSpPr txBox="1">
          <a:spLocks noChangeArrowheads="1"/>
        </xdr:cNvSpPr>
      </xdr:nvSpPr>
      <xdr:spPr bwMode="auto">
        <a:xfrm>
          <a:off x="6934200"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25735</xdr:rowOff>
    </xdr:to>
    <xdr:sp macro="" textlink="">
      <xdr:nvSpPr>
        <xdr:cNvPr id="354" name="Text Box 2">
          <a:extLst>
            <a:ext uri="{FF2B5EF4-FFF2-40B4-BE49-F238E27FC236}">
              <a16:creationId xmlns:a16="http://schemas.microsoft.com/office/drawing/2014/main" id="{26FF9415-27FC-401E-80D8-3CAD628CEEAA}"/>
            </a:ext>
          </a:extLst>
        </xdr:cNvPr>
        <xdr:cNvSpPr txBox="1">
          <a:spLocks noChangeArrowheads="1"/>
        </xdr:cNvSpPr>
      </xdr:nvSpPr>
      <xdr:spPr bwMode="auto">
        <a:xfrm>
          <a:off x="6934200"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25735</xdr:rowOff>
    </xdr:to>
    <xdr:sp macro="" textlink="">
      <xdr:nvSpPr>
        <xdr:cNvPr id="355" name="Text Box 2">
          <a:extLst>
            <a:ext uri="{FF2B5EF4-FFF2-40B4-BE49-F238E27FC236}">
              <a16:creationId xmlns:a16="http://schemas.microsoft.com/office/drawing/2014/main" id="{07A6DD1F-4CB6-40CF-9208-B60880FDD7F4}"/>
            </a:ext>
          </a:extLst>
        </xdr:cNvPr>
        <xdr:cNvSpPr txBox="1">
          <a:spLocks noChangeArrowheads="1"/>
        </xdr:cNvSpPr>
      </xdr:nvSpPr>
      <xdr:spPr bwMode="auto">
        <a:xfrm>
          <a:off x="6934200"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31369</xdr:rowOff>
    </xdr:to>
    <xdr:sp macro="" textlink="">
      <xdr:nvSpPr>
        <xdr:cNvPr id="356" name="Text Box 2">
          <a:extLst>
            <a:ext uri="{FF2B5EF4-FFF2-40B4-BE49-F238E27FC236}">
              <a16:creationId xmlns:a16="http://schemas.microsoft.com/office/drawing/2014/main" id="{8D0B382D-4F21-460C-A05D-5B2E62AA3DC4}"/>
            </a:ext>
          </a:extLst>
        </xdr:cNvPr>
        <xdr:cNvSpPr txBox="1">
          <a:spLocks noChangeArrowheads="1"/>
        </xdr:cNvSpPr>
      </xdr:nvSpPr>
      <xdr:spPr bwMode="auto">
        <a:xfrm>
          <a:off x="6934200"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69469</xdr:rowOff>
    </xdr:to>
    <xdr:sp macro="" textlink="">
      <xdr:nvSpPr>
        <xdr:cNvPr id="357" name="Text Box 2">
          <a:extLst>
            <a:ext uri="{FF2B5EF4-FFF2-40B4-BE49-F238E27FC236}">
              <a16:creationId xmlns:a16="http://schemas.microsoft.com/office/drawing/2014/main" id="{7E3F2D7A-ACE4-45A1-8116-616741BD0E04}"/>
            </a:ext>
          </a:extLst>
        </xdr:cNvPr>
        <xdr:cNvSpPr txBox="1">
          <a:spLocks noChangeArrowheads="1"/>
        </xdr:cNvSpPr>
      </xdr:nvSpPr>
      <xdr:spPr bwMode="auto">
        <a:xfrm>
          <a:off x="6934200" y="485775"/>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31369</xdr:rowOff>
    </xdr:to>
    <xdr:sp macro="" textlink="">
      <xdr:nvSpPr>
        <xdr:cNvPr id="358" name="Text Box 2">
          <a:extLst>
            <a:ext uri="{FF2B5EF4-FFF2-40B4-BE49-F238E27FC236}">
              <a16:creationId xmlns:a16="http://schemas.microsoft.com/office/drawing/2014/main" id="{DBA613B7-A294-42F4-93D8-217D16B6F75E}"/>
            </a:ext>
          </a:extLst>
        </xdr:cNvPr>
        <xdr:cNvSpPr txBox="1">
          <a:spLocks noChangeArrowheads="1"/>
        </xdr:cNvSpPr>
      </xdr:nvSpPr>
      <xdr:spPr bwMode="auto">
        <a:xfrm>
          <a:off x="6934200"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69469</xdr:rowOff>
    </xdr:to>
    <xdr:sp macro="" textlink="">
      <xdr:nvSpPr>
        <xdr:cNvPr id="359" name="Text Box 2">
          <a:extLst>
            <a:ext uri="{FF2B5EF4-FFF2-40B4-BE49-F238E27FC236}">
              <a16:creationId xmlns:a16="http://schemas.microsoft.com/office/drawing/2014/main" id="{1B78EF22-62EA-43D2-8326-6DF1AC5B2189}"/>
            </a:ext>
          </a:extLst>
        </xdr:cNvPr>
        <xdr:cNvSpPr txBox="1">
          <a:spLocks noChangeArrowheads="1"/>
        </xdr:cNvSpPr>
      </xdr:nvSpPr>
      <xdr:spPr bwMode="auto">
        <a:xfrm>
          <a:off x="6934200" y="485775"/>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31369</xdr:rowOff>
    </xdr:to>
    <xdr:sp macro="" textlink="">
      <xdr:nvSpPr>
        <xdr:cNvPr id="360" name="Text Box 2">
          <a:extLst>
            <a:ext uri="{FF2B5EF4-FFF2-40B4-BE49-F238E27FC236}">
              <a16:creationId xmlns:a16="http://schemas.microsoft.com/office/drawing/2014/main" id="{CC311709-A5C0-4DFD-A36C-7DCDBF67B50C}"/>
            </a:ext>
          </a:extLst>
        </xdr:cNvPr>
        <xdr:cNvSpPr txBox="1">
          <a:spLocks noChangeArrowheads="1"/>
        </xdr:cNvSpPr>
      </xdr:nvSpPr>
      <xdr:spPr bwMode="auto">
        <a:xfrm>
          <a:off x="6934200"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69469</xdr:rowOff>
    </xdr:to>
    <xdr:sp macro="" textlink="">
      <xdr:nvSpPr>
        <xdr:cNvPr id="361" name="Text Box 2">
          <a:extLst>
            <a:ext uri="{FF2B5EF4-FFF2-40B4-BE49-F238E27FC236}">
              <a16:creationId xmlns:a16="http://schemas.microsoft.com/office/drawing/2014/main" id="{BD91670A-B0F6-4CA9-B795-2AEE3472EA98}"/>
            </a:ext>
          </a:extLst>
        </xdr:cNvPr>
        <xdr:cNvSpPr txBox="1">
          <a:spLocks noChangeArrowheads="1"/>
        </xdr:cNvSpPr>
      </xdr:nvSpPr>
      <xdr:spPr bwMode="auto">
        <a:xfrm>
          <a:off x="6934200" y="485775"/>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40894</xdr:rowOff>
    </xdr:to>
    <xdr:sp macro="" textlink="">
      <xdr:nvSpPr>
        <xdr:cNvPr id="362" name="Text Box 2">
          <a:extLst>
            <a:ext uri="{FF2B5EF4-FFF2-40B4-BE49-F238E27FC236}">
              <a16:creationId xmlns:a16="http://schemas.microsoft.com/office/drawing/2014/main" id="{F34DC34E-E148-4D72-909A-D8CCC00F8B0A}"/>
            </a:ext>
          </a:extLst>
        </xdr:cNvPr>
        <xdr:cNvSpPr txBox="1">
          <a:spLocks noChangeArrowheads="1"/>
        </xdr:cNvSpPr>
      </xdr:nvSpPr>
      <xdr:spPr bwMode="auto">
        <a:xfrm>
          <a:off x="6934200"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40894</xdr:rowOff>
    </xdr:to>
    <xdr:sp macro="" textlink="">
      <xdr:nvSpPr>
        <xdr:cNvPr id="363" name="Text Box 2">
          <a:extLst>
            <a:ext uri="{FF2B5EF4-FFF2-40B4-BE49-F238E27FC236}">
              <a16:creationId xmlns:a16="http://schemas.microsoft.com/office/drawing/2014/main" id="{FB3A80B4-3613-4D14-ACB9-F1ECCD546DE6}"/>
            </a:ext>
          </a:extLst>
        </xdr:cNvPr>
        <xdr:cNvSpPr txBox="1">
          <a:spLocks noChangeArrowheads="1"/>
        </xdr:cNvSpPr>
      </xdr:nvSpPr>
      <xdr:spPr bwMode="auto">
        <a:xfrm>
          <a:off x="6934200"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40894</xdr:rowOff>
    </xdr:to>
    <xdr:sp macro="" textlink="">
      <xdr:nvSpPr>
        <xdr:cNvPr id="364" name="Text Box 2">
          <a:extLst>
            <a:ext uri="{FF2B5EF4-FFF2-40B4-BE49-F238E27FC236}">
              <a16:creationId xmlns:a16="http://schemas.microsoft.com/office/drawing/2014/main" id="{AC1C4300-8F6F-4A70-821E-378CBB7E1CCF}"/>
            </a:ext>
          </a:extLst>
        </xdr:cNvPr>
        <xdr:cNvSpPr txBox="1">
          <a:spLocks noChangeArrowheads="1"/>
        </xdr:cNvSpPr>
      </xdr:nvSpPr>
      <xdr:spPr bwMode="auto">
        <a:xfrm>
          <a:off x="6934200"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78994</xdr:rowOff>
    </xdr:to>
    <xdr:sp macro="" textlink="">
      <xdr:nvSpPr>
        <xdr:cNvPr id="365" name="Text Box 2">
          <a:extLst>
            <a:ext uri="{FF2B5EF4-FFF2-40B4-BE49-F238E27FC236}">
              <a16:creationId xmlns:a16="http://schemas.microsoft.com/office/drawing/2014/main" id="{D19C8200-2CB7-4390-86A0-DD34DA450044}"/>
            </a:ext>
          </a:extLst>
        </xdr:cNvPr>
        <xdr:cNvSpPr txBox="1">
          <a:spLocks noChangeArrowheads="1"/>
        </xdr:cNvSpPr>
      </xdr:nvSpPr>
      <xdr:spPr bwMode="auto">
        <a:xfrm>
          <a:off x="6934200" y="485775"/>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78994</xdr:rowOff>
    </xdr:to>
    <xdr:sp macro="" textlink="">
      <xdr:nvSpPr>
        <xdr:cNvPr id="366" name="Text Box 2">
          <a:extLst>
            <a:ext uri="{FF2B5EF4-FFF2-40B4-BE49-F238E27FC236}">
              <a16:creationId xmlns:a16="http://schemas.microsoft.com/office/drawing/2014/main" id="{25F43420-9108-44C4-BB81-5065453D352C}"/>
            </a:ext>
          </a:extLst>
        </xdr:cNvPr>
        <xdr:cNvSpPr txBox="1">
          <a:spLocks noChangeArrowheads="1"/>
        </xdr:cNvSpPr>
      </xdr:nvSpPr>
      <xdr:spPr bwMode="auto">
        <a:xfrm>
          <a:off x="6934200" y="485775"/>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40894</xdr:rowOff>
    </xdr:to>
    <xdr:sp macro="" textlink="">
      <xdr:nvSpPr>
        <xdr:cNvPr id="367" name="Text Box 2">
          <a:extLst>
            <a:ext uri="{FF2B5EF4-FFF2-40B4-BE49-F238E27FC236}">
              <a16:creationId xmlns:a16="http://schemas.microsoft.com/office/drawing/2014/main" id="{B7D9A0E0-7F8A-424C-8E21-A0392FE3F0E0}"/>
            </a:ext>
          </a:extLst>
        </xdr:cNvPr>
        <xdr:cNvSpPr txBox="1">
          <a:spLocks noChangeArrowheads="1"/>
        </xdr:cNvSpPr>
      </xdr:nvSpPr>
      <xdr:spPr bwMode="auto">
        <a:xfrm>
          <a:off x="6934200"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40894</xdr:rowOff>
    </xdr:to>
    <xdr:sp macro="" textlink="">
      <xdr:nvSpPr>
        <xdr:cNvPr id="368" name="Text Box 2">
          <a:extLst>
            <a:ext uri="{FF2B5EF4-FFF2-40B4-BE49-F238E27FC236}">
              <a16:creationId xmlns:a16="http://schemas.microsoft.com/office/drawing/2014/main" id="{126E7337-BF39-4E75-8FCE-65DBB19F9D46}"/>
            </a:ext>
          </a:extLst>
        </xdr:cNvPr>
        <xdr:cNvSpPr txBox="1">
          <a:spLocks noChangeArrowheads="1"/>
        </xdr:cNvSpPr>
      </xdr:nvSpPr>
      <xdr:spPr bwMode="auto">
        <a:xfrm>
          <a:off x="6934200"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40894</xdr:rowOff>
    </xdr:to>
    <xdr:sp macro="" textlink="">
      <xdr:nvSpPr>
        <xdr:cNvPr id="369" name="Text Box 2">
          <a:extLst>
            <a:ext uri="{FF2B5EF4-FFF2-40B4-BE49-F238E27FC236}">
              <a16:creationId xmlns:a16="http://schemas.microsoft.com/office/drawing/2014/main" id="{11F81664-BBD0-4A19-9F98-9C045ABE3F1F}"/>
            </a:ext>
          </a:extLst>
        </xdr:cNvPr>
        <xdr:cNvSpPr txBox="1">
          <a:spLocks noChangeArrowheads="1"/>
        </xdr:cNvSpPr>
      </xdr:nvSpPr>
      <xdr:spPr bwMode="auto">
        <a:xfrm>
          <a:off x="6934200"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31369</xdr:rowOff>
    </xdr:to>
    <xdr:sp macro="" textlink="">
      <xdr:nvSpPr>
        <xdr:cNvPr id="370" name="Text Box 2">
          <a:extLst>
            <a:ext uri="{FF2B5EF4-FFF2-40B4-BE49-F238E27FC236}">
              <a16:creationId xmlns:a16="http://schemas.microsoft.com/office/drawing/2014/main" id="{167CDD0B-8318-49D1-893B-88F5A6A58A39}"/>
            </a:ext>
          </a:extLst>
        </xdr:cNvPr>
        <xdr:cNvSpPr txBox="1">
          <a:spLocks noChangeArrowheads="1"/>
        </xdr:cNvSpPr>
      </xdr:nvSpPr>
      <xdr:spPr bwMode="auto">
        <a:xfrm>
          <a:off x="6934200"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540</xdr:row>
      <xdr:rowOff>0</xdr:rowOff>
    </xdr:from>
    <xdr:to>
      <xdr:col>11</xdr:col>
      <xdr:colOff>180975</xdr:colOff>
      <xdr:row>541</xdr:row>
      <xdr:rowOff>31369</xdr:rowOff>
    </xdr:to>
    <xdr:sp macro="" textlink="">
      <xdr:nvSpPr>
        <xdr:cNvPr id="371" name="Text Box 2">
          <a:extLst>
            <a:ext uri="{FF2B5EF4-FFF2-40B4-BE49-F238E27FC236}">
              <a16:creationId xmlns:a16="http://schemas.microsoft.com/office/drawing/2014/main" id="{7C5361E1-A835-4E00-ADCC-C3428C0F2201}"/>
            </a:ext>
          </a:extLst>
        </xdr:cNvPr>
        <xdr:cNvSpPr txBox="1">
          <a:spLocks noChangeArrowheads="1"/>
        </xdr:cNvSpPr>
      </xdr:nvSpPr>
      <xdr:spPr bwMode="auto">
        <a:xfrm>
          <a:off x="6934200"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19053</xdr:rowOff>
    </xdr:to>
    <xdr:sp macro="" textlink="">
      <xdr:nvSpPr>
        <xdr:cNvPr id="372" name="Text Box 2">
          <a:extLst>
            <a:ext uri="{FF2B5EF4-FFF2-40B4-BE49-F238E27FC236}">
              <a16:creationId xmlns:a16="http://schemas.microsoft.com/office/drawing/2014/main" id="{38059A09-7005-4320-8A39-235B3C31DE39}"/>
            </a:ext>
          </a:extLst>
        </xdr:cNvPr>
        <xdr:cNvSpPr txBox="1">
          <a:spLocks noChangeArrowheads="1"/>
        </xdr:cNvSpPr>
      </xdr:nvSpPr>
      <xdr:spPr bwMode="auto">
        <a:xfrm>
          <a:off x="7038975" y="61150500"/>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57153</xdr:rowOff>
    </xdr:to>
    <xdr:sp macro="" textlink="">
      <xdr:nvSpPr>
        <xdr:cNvPr id="373" name="Text Box 2">
          <a:extLst>
            <a:ext uri="{FF2B5EF4-FFF2-40B4-BE49-F238E27FC236}">
              <a16:creationId xmlns:a16="http://schemas.microsoft.com/office/drawing/2014/main" id="{F18D9244-59F5-432E-9AA6-E1AC9115C03B}"/>
            </a:ext>
          </a:extLst>
        </xdr:cNvPr>
        <xdr:cNvSpPr txBox="1">
          <a:spLocks noChangeArrowheads="1"/>
        </xdr:cNvSpPr>
      </xdr:nvSpPr>
      <xdr:spPr bwMode="auto">
        <a:xfrm>
          <a:off x="7038975" y="61150500"/>
          <a:ext cx="76200" cy="2190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19053</xdr:rowOff>
    </xdr:to>
    <xdr:sp macro="" textlink="">
      <xdr:nvSpPr>
        <xdr:cNvPr id="374" name="Text Box 2">
          <a:extLst>
            <a:ext uri="{FF2B5EF4-FFF2-40B4-BE49-F238E27FC236}">
              <a16:creationId xmlns:a16="http://schemas.microsoft.com/office/drawing/2014/main" id="{FC22F357-73B5-403A-84E0-AEDB04306489}"/>
            </a:ext>
          </a:extLst>
        </xdr:cNvPr>
        <xdr:cNvSpPr txBox="1">
          <a:spLocks noChangeArrowheads="1"/>
        </xdr:cNvSpPr>
      </xdr:nvSpPr>
      <xdr:spPr bwMode="auto">
        <a:xfrm>
          <a:off x="7038975" y="61150500"/>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57153</xdr:rowOff>
    </xdr:to>
    <xdr:sp macro="" textlink="">
      <xdr:nvSpPr>
        <xdr:cNvPr id="375" name="Text Box 2">
          <a:extLst>
            <a:ext uri="{FF2B5EF4-FFF2-40B4-BE49-F238E27FC236}">
              <a16:creationId xmlns:a16="http://schemas.microsoft.com/office/drawing/2014/main" id="{11D85835-4D87-4AF1-9267-76FB822253B3}"/>
            </a:ext>
          </a:extLst>
        </xdr:cNvPr>
        <xdr:cNvSpPr txBox="1">
          <a:spLocks noChangeArrowheads="1"/>
        </xdr:cNvSpPr>
      </xdr:nvSpPr>
      <xdr:spPr bwMode="auto">
        <a:xfrm>
          <a:off x="7038975" y="61150500"/>
          <a:ext cx="76200" cy="2190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28578</xdr:rowOff>
    </xdr:to>
    <xdr:sp macro="" textlink="">
      <xdr:nvSpPr>
        <xdr:cNvPr id="376" name="Text Box 2">
          <a:extLst>
            <a:ext uri="{FF2B5EF4-FFF2-40B4-BE49-F238E27FC236}">
              <a16:creationId xmlns:a16="http://schemas.microsoft.com/office/drawing/2014/main" id="{EAA9302B-EAB9-462A-ADF7-295D9D9ACBB2}"/>
            </a:ext>
          </a:extLst>
        </xdr:cNvPr>
        <xdr:cNvSpPr txBox="1">
          <a:spLocks noChangeArrowheads="1"/>
        </xdr:cNvSpPr>
      </xdr:nvSpPr>
      <xdr:spPr bwMode="auto">
        <a:xfrm>
          <a:off x="7038975" y="61150500"/>
          <a:ext cx="76200" cy="190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28578</xdr:rowOff>
    </xdr:to>
    <xdr:sp macro="" textlink="">
      <xdr:nvSpPr>
        <xdr:cNvPr id="377" name="Text Box 2">
          <a:extLst>
            <a:ext uri="{FF2B5EF4-FFF2-40B4-BE49-F238E27FC236}">
              <a16:creationId xmlns:a16="http://schemas.microsoft.com/office/drawing/2014/main" id="{4C7110F1-6E22-42A6-9F3D-3711138221DC}"/>
            </a:ext>
          </a:extLst>
        </xdr:cNvPr>
        <xdr:cNvSpPr txBox="1">
          <a:spLocks noChangeArrowheads="1"/>
        </xdr:cNvSpPr>
      </xdr:nvSpPr>
      <xdr:spPr bwMode="auto">
        <a:xfrm>
          <a:off x="7038975" y="61150500"/>
          <a:ext cx="76200" cy="190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28578</xdr:rowOff>
    </xdr:to>
    <xdr:sp macro="" textlink="">
      <xdr:nvSpPr>
        <xdr:cNvPr id="378" name="Text Box 2">
          <a:extLst>
            <a:ext uri="{FF2B5EF4-FFF2-40B4-BE49-F238E27FC236}">
              <a16:creationId xmlns:a16="http://schemas.microsoft.com/office/drawing/2014/main" id="{8AA4F7D0-6A60-4D04-ACF0-6F975B7BB5A3}"/>
            </a:ext>
          </a:extLst>
        </xdr:cNvPr>
        <xdr:cNvSpPr txBox="1">
          <a:spLocks noChangeArrowheads="1"/>
        </xdr:cNvSpPr>
      </xdr:nvSpPr>
      <xdr:spPr bwMode="auto">
        <a:xfrm>
          <a:off x="7038975" y="61150500"/>
          <a:ext cx="76200" cy="190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66678</xdr:rowOff>
    </xdr:to>
    <xdr:sp macro="" textlink="">
      <xdr:nvSpPr>
        <xdr:cNvPr id="379" name="Text Box 2">
          <a:extLst>
            <a:ext uri="{FF2B5EF4-FFF2-40B4-BE49-F238E27FC236}">
              <a16:creationId xmlns:a16="http://schemas.microsoft.com/office/drawing/2014/main" id="{2B66F310-A37C-4C81-992F-22C406C78C99}"/>
            </a:ext>
          </a:extLst>
        </xdr:cNvPr>
        <xdr:cNvSpPr txBox="1">
          <a:spLocks noChangeArrowheads="1"/>
        </xdr:cNvSpPr>
      </xdr:nvSpPr>
      <xdr:spPr bwMode="auto">
        <a:xfrm>
          <a:off x="7038975" y="61150500"/>
          <a:ext cx="76200" cy="2286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66678</xdr:rowOff>
    </xdr:to>
    <xdr:sp macro="" textlink="">
      <xdr:nvSpPr>
        <xdr:cNvPr id="380" name="Text Box 2">
          <a:extLst>
            <a:ext uri="{FF2B5EF4-FFF2-40B4-BE49-F238E27FC236}">
              <a16:creationId xmlns:a16="http://schemas.microsoft.com/office/drawing/2014/main" id="{665E12E7-A984-4266-A847-52E07ECFF8DA}"/>
            </a:ext>
          </a:extLst>
        </xdr:cNvPr>
        <xdr:cNvSpPr txBox="1">
          <a:spLocks noChangeArrowheads="1"/>
        </xdr:cNvSpPr>
      </xdr:nvSpPr>
      <xdr:spPr bwMode="auto">
        <a:xfrm>
          <a:off x="7038975" y="61150500"/>
          <a:ext cx="76200" cy="2286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28578</xdr:rowOff>
    </xdr:to>
    <xdr:sp macro="" textlink="">
      <xdr:nvSpPr>
        <xdr:cNvPr id="381" name="Text Box 2">
          <a:extLst>
            <a:ext uri="{FF2B5EF4-FFF2-40B4-BE49-F238E27FC236}">
              <a16:creationId xmlns:a16="http://schemas.microsoft.com/office/drawing/2014/main" id="{A6967896-5927-40D0-A408-2247E4DAAF00}"/>
            </a:ext>
          </a:extLst>
        </xdr:cNvPr>
        <xdr:cNvSpPr txBox="1">
          <a:spLocks noChangeArrowheads="1"/>
        </xdr:cNvSpPr>
      </xdr:nvSpPr>
      <xdr:spPr bwMode="auto">
        <a:xfrm>
          <a:off x="7038975" y="61150500"/>
          <a:ext cx="76200" cy="190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28578</xdr:rowOff>
    </xdr:to>
    <xdr:sp macro="" textlink="">
      <xdr:nvSpPr>
        <xdr:cNvPr id="382" name="Text Box 2">
          <a:extLst>
            <a:ext uri="{FF2B5EF4-FFF2-40B4-BE49-F238E27FC236}">
              <a16:creationId xmlns:a16="http://schemas.microsoft.com/office/drawing/2014/main" id="{1DB5E269-EF4D-47D2-B203-F033EC244773}"/>
            </a:ext>
          </a:extLst>
        </xdr:cNvPr>
        <xdr:cNvSpPr txBox="1">
          <a:spLocks noChangeArrowheads="1"/>
        </xdr:cNvSpPr>
      </xdr:nvSpPr>
      <xdr:spPr bwMode="auto">
        <a:xfrm>
          <a:off x="7038975" y="61150500"/>
          <a:ext cx="76200" cy="190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28578</xdr:rowOff>
    </xdr:to>
    <xdr:sp macro="" textlink="">
      <xdr:nvSpPr>
        <xdr:cNvPr id="383" name="Text Box 2">
          <a:extLst>
            <a:ext uri="{FF2B5EF4-FFF2-40B4-BE49-F238E27FC236}">
              <a16:creationId xmlns:a16="http://schemas.microsoft.com/office/drawing/2014/main" id="{A922C5F7-13EF-4CAA-9D56-4E40CB3AA504}"/>
            </a:ext>
          </a:extLst>
        </xdr:cNvPr>
        <xdr:cNvSpPr txBox="1">
          <a:spLocks noChangeArrowheads="1"/>
        </xdr:cNvSpPr>
      </xdr:nvSpPr>
      <xdr:spPr bwMode="auto">
        <a:xfrm>
          <a:off x="7038975" y="61150500"/>
          <a:ext cx="76200" cy="1905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19053</xdr:rowOff>
    </xdr:to>
    <xdr:sp macro="" textlink="">
      <xdr:nvSpPr>
        <xdr:cNvPr id="384" name="Text Box 2">
          <a:extLst>
            <a:ext uri="{FF2B5EF4-FFF2-40B4-BE49-F238E27FC236}">
              <a16:creationId xmlns:a16="http://schemas.microsoft.com/office/drawing/2014/main" id="{A432954A-5BDD-4A0B-BBAF-C51BCB10E9F7}"/>
            </a:ext>
          </a:extLst>
        </xdr:cNvPr>
        <xdr:cNvSpPr txBox="1">
          <a:spLocks noChangeArrowheads="1"/>
        </xdr:cNvSpPr>
      </xdr:nvSpPr>
      <xdr:spPr bwMode="auto">
        <a:xfrm>
          <a:off x="7038975" y="61150500"/>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19053</xdr:rowOff>
    </xdr:to>
    <xdr:sp macro="" textlink="">
      <xdr:nvSpPr>
        <xdr:cNvPr id="385" name="Text Box 2">
          <a:extLst>
            <a:ext uri="{FF2B5EF4-FFF2-40B4-BE49-F238E27FC236}">
              <a16:creationId xmlns:a16="http://schemas.microsoft.com/office/drawing/2014/main" id="{BBA5D59B-FA24-44ED-A207-01A7DCDFC301}"/>
            </a:ext>
          </a:extLst>
        </xdr:cNvPr>
        <xdr:cNvSpPr txBox="1">
          <a:spLocks noChangeArrowheads="1"/>
        </xdr:cNvSpPr>
      </xdr:nvSpPr>
      <xdr:spPr bwMode="auto">
        <a:xfrm>
          <a:off x="7038975" y="61150500"/>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19053</xdr:rowOff>
    </xdr:to>
    <xdr:sp macro="" textlink="">
      <xdr:nvSpPr>
        <xdr:cNvPr id="386" name="Text Box 2">
          <a:extLst>
            <a:ext uri="{FF2B5EF4-FFF2-40B4-BE49-F238E27FC236}">
              <a16:creationId xmlns:a16="http://schemas.microsoft.com/office/drawing/2014/main" id="{D4425C44-5440-4407-A054-25E46CDEB642}"/>
            </a:ext>
          </a:extLst>
        </xdr:cNvPr>
        <xdr:cNvSpPr txBox="1">
          <a:spLocks noChangeArrowheads="1"/>
        </xdr:cNvSpPr>
      </xdr:nvSpPr>
      <xdr:spPr bwMode="auto">
        <a:xfrm>
          <a:off x="7038975" y="61150500"/>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19053</xdr:rowOff>
    </xdr:to>
    <xdr:sp macro="" textlink="">
      <xdr:nvSpPr>
        <xdr:cNvPr id="387" name="Text Box 2">
          <a:extLst>
            <a:ext uri="{FF2B5EF4-FFF2-40B4-BE49-F238E27FC236}">
              <a16:creationId xmlns:a16="http://schemas.microsoft.com/office/drawing/2014/main" id="{0A89D9AF-2466-4E78-9069-B2B624AA10DC}"/>
            </a:ext>
          </a:extLst>
        </xdr:cNvPr>
        <xdr:cNvSpPr txBox="1">
          <a:spLocks noChangeArrowheads="1"/>
        </xdr:cNvSpPr>
      </xdr:nvSpPr>
      <xdr:spPr bwMode="auto">
        <a:xfrm>
          <a:off x="7038975" y="61150500"/>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19053</xdr:rowOff>
    </xdr:to>
    <xdr:sp macro="" textlink="">
      <xdr:nvSpPr>
        <xdr:cNvPr id="388" name="Text Box 2">
          <a:extLst>
            <a:ext uri="{FF2B5EF4-FFF2-40B4-BE49-F238E27FC236}">
              <a16:creationId xmlns:a16="http://schemas.microsoft.com/office/drawing/2014/main" id="{ED662FAD-77D1-48F3-B405-C28467B3FE44}"/>
            </a:ext>
          </a:extLst>
        </xdr:cNvPr>
        <xdr:cNvSpPr txBox="1">
          <a:spLocks noChangeArrowheads="1"/>
        </xdr:cNvSpPr>
      </xdr:nvSpPr>
      <xdr:spPr bwMode="auto">
        <a:xfrm>
          <a:off x="7038975" y="61150500"/>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19053</xdr:rowOff>
    </xdr:to>
    <xdr:sp macro="" textlink="">
      <xdr:nvSpPr>
        <xdr:cNvPr id="389" name="Text Box 2">
          <a:extLst>
            <a:ext uri="{FF2B5EF4-FFF2-40B4-BE49-F238E27FC236}">
              <a16:creationId xmlns:a16="http://schemas.microsoft.com/office/drawing/2014/main" id="{C4DBBBA9-DF91-448E-A19E-901BD521768B}"/>
            </a:ext>
          </a:extLst>
        </xdr:cNvPr>
        <xdr:cNvSpPr txBox="1">
          <a:spLocks noChangeArrowheads="1"/>
        </xdr:cNvSpPr>
      </xdr:nvSpPr>
      <xdr:spPr bwMode="auto">
        <a:xfrm>
          <a:off x="7038975" y="61150500"/>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19053</xdr:rowOff>
    </xdr:to>
    <xdr:sp macro="" textlink="">
      <xdr:nvSpPr>
        <xdr:cNvPr id="390" name="Text Box 2">
          <a:extLst>
            <a:ext uri="{FF2B5EF4-FFF2-40B4-BE49-F238E27FC236}">
              <a16:creationId xmlns:a16="http://schemas.microsoft.com/office/drawing/2014/main" id="{26CEB854-BB34-4245-BEA7-1124C660C1F0}"/>
            </a:ext>
          </a:extLst>
        </xdr:cNvPr>
        <xdr:cNvSpPr txBox="1">
          <a:spLocks noChangeArrowheads="1"/>
        </xdr:cNvSpPr>
      </xdr:nvSpPr>
      <xdr:spPr bwMode="auto">
        <a:xfrm>
          <a:off x="7038975" y="61150500"/>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19053</xdr:rowOff>
    </xdr:to>
    <xdr:sp macro="" textlink="">
      <xdr:nvSpPr>
        <xdr:cNvPr id="391" name="Text Box 2">
          <a:extLst>
            <a:ext uri="{FF2B5EF4-FFF2-40B4-BE49-F238E27FC236}">
              <a16:creationId xmlns:a16="http://schemas.microsoft.com/office/drawing/2014/main" id="{F93E7299-F451-4CC5-A342-84A8C7A02369}"/>
            </a:ext>
          </a:extLst>
        </xdr:cNvPr>
        <xdr:cNvSpPr txBox="1">
          <a:spLocks noChangeArrowheads="1"/>
        </xdr:cNvSpPr>
      </xdr:nvSpPr>
      <xdr:spPr bwMode="auto">
        <a:xfrm>
          <a:off x="7038975" y="61150500"/>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19053</xdr:rowOff>
    </xdr:to>
    <xdr:sp macro="" textlink="">
      <xdr:nvSpPr>
        <xdr:cNvPr id="392" name="Text Box 2">
          <a:extLst>
            <a:ext uri="{FF2B5EF4-FFF2-40B4-BE49-F238E27FC236}">
              <a16:creationId xmlns:a16="http://schemas.microsoft.com/office/drawing/2014/main" id="{785DA47D-F93F-4422-9EB5-A4505D128B56}"/>
            </a:ext>
          </a:extLst>
        </xdr:cNvPr>
        <xdr:cNvSpPr txBox="1">
          <a:spLocks noChangeArrowheads="1"/>
        </xdr:cNvSpPr>
      </xdr:nvSpPr>
      <xdr:spPr bwMode="auto">
        <a:xfrm>
          <a:off x="7038975" y="61150500"/>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19053</xdr:rowOff>
    </xdr:to>
    <xdr:sp macro="" textlink="">
      <xdr:nvSpPr>
        <xdr:cNvPr id="393" name="Text Box 2">
          <a:extLst>
            <a:ext uri="{FF2B5EF4-FFF2-40B4-BE49-F238E27FC236}">
              <a16:creationId xmlns:a16="http://schemas.microsoft.com/office/drawing/2014/main" id="{07C39DCC-4581-4993-839F-BA883A91E149}"/>
            </a:ext>
          </a:extLst>
        </xdr:cNvPr>
        <xdr:cNvSpPr txBox="1">
          <a:spLocks noChangeArrowheads="1"/>
        </xdr:cNvSpPr>
      </xdr:nvSpPr>
      <xdr:spPr bwMode="auto">
        <a:xfrm>
          <a:off x="7038975" y="61150500"/>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19053</xdr:rowOff>
    </xdr:to>
    <xdr:sp macro="" textlink="">
      <xdr:nvSpPr>
        <xdr:cNvPr id="394" name="Text Box 2">
          <a:extLst>
            <a:ext uri="{FF2B5EF4-FFF2-40B4-BE49-F238E27FC236}">
              <a16:creationId xmlns:a16="http://schemas.microsoft.com/office/drawing/2014/main" id="{D14B2325-6138-4660-B05F-CDC56E5B3861}"/>
            </a:ext>
          </a:extLst>
        </xdr:cNvPr>
        <xdr:cNvSpPr txBox="1">
          <a:spLocks noChangeArrowheads="1"/>
        </xdr:cNvSpPr>
      </xdr:nvSpPr>
      <xdr:spPr bwMode="auto">
        <a:xfrm>
          <a:off x="7038975" y="61150500"/>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19053</xdr:rowOff>
    </xdr:to>
    <xdr:sp macro="" textlink="">
      <xdr:nvSpPr>
        <xdr:cNvPr id="395" name="Text Box 2">
          <a:extLst>
            <a:ext uri="{FF2B5EF4-FFF2-40B4-BE49-F238E27FC236}">
              <a16:creationId xmlns:a16="http://schemas.microsoft.com/office/drawing/2014/main" id="{96FF147A-D3AE-4233-B663-7315DB912325}"/>
            </a:ext>
          </a:extLst>
        </xdr:cNvPr>
        <xdr:cNvSpPr txBox="1">
          <a:spLocks noChangeArrowheads="1"/>
        </xdr:cNvSpPr>
      </xdr:nvSpPr>
      <xdr:spPr bwMode="auto">
        <a:xfrm>
          <a:off x="7038975" y="61150500"/>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867</xdr:row>
      <xdr:rowOff>0</xdr:rowOff>
    </xdr:from>
    <xdr:to>
      <xdr:col>11</xdr:col>
      <xdr:colOff>180975</xdr:colOff>
      <xdr:row>868</xdr:row>
      <xdr:rowOff>19053</xdr:rowOff>
    </xdr:to>
    <xdr:sp macro="" textlink="">
      <xdr:nvSpPr>
        <xdr:cNvPr id="396" name="Text Box 2">
          <a:extLst>
            <a:ext uri="{FF2B5EF4-FFF2-40B4-BE49-F238E27FC236}">
              <a16:creationId xmlns:a16="http://schemas.microsoft.com/office/drawing/2014/main" id="{29B1C5E9-98F5-467A-9944-E3E1854518A3}"/>
            </a:ext>
          </a:extLst>
        </xdr:cNvPr>
        <xdr:cNvSpPr txBox="1">
          <a:spLocks noChangeArrowheads="1"/>
        </xdr:cNvSpPr>
      </xdr:nvSpPr>
      <xdr:spPr bwMode="auto">
        <a:xfrm>
          <a:off x="7038975" y="61150500"/>
          <a:ext cx="76200" cy="180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38103</xdr:rowOff>
    </xdr:to>
    <xdr:sp macro="" textlink="">
      <xdr:nvSpPr>
        <xdr:cNvPr id="397" name="Text Box 2">
          <a:extLst>
            <a:ext uri="{FF2B5EF4-FFF2-40B4-BE49-F238E27FC236}">
              <a16:creationId xmlns:a16="http://schemas.microsoft.com/office/drawing/2014/main" id="{A049E4A4-2DA4-4550-92CB-B75490C84E12}"/>
            </a:ext>
          </a:extLst>
        </xdr:cNvPr>
        <xdr:cNvSpPr txBox="1">
          <a:spLocks noChangeArrowheads="1"/>
        </xdr:cNvSpPr>
      </xdr:nvSpPr>
      <xdr:spPr bwMode="auto">
        <a:xfrm>
          <a:off x="7038975" y="485775"/>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76203</xdr:rowOff>
    </xdr:to>
    <xdr:sp macro="" textlink="">
      <xdr:nvSpPr>
        <xdr:cNvPr id="398" name="Text Box 2">
          <a:extLst>
            <a:ext uri="{FF2B5EF4-FFF2-40B4-BE49-F238E27FC236}">
              <a16:creationId xmlns:a16="http://schemas.microsoft.com/office/drawing/2014/main" id="{5C34730F-348D-4040-86E4-FF88D64D72CA}"/>
            </a:ext>
          </a:extLst>
        </xdr:cNvPr>
        <xdr:cNvSpPr txBox="1">
          <a:spLocks noChangeArrowheads="1"/>
        </xdr:cNvSpPr>
      </xdr:nvSpPr>
      <xdr:spPr bwMode="auto">
        <a:xfrm>
          <a:off x="7038975" y="485775"/>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38103</xdr:rowOff>
    </xdr:to>
    <xdr:sp macro="" textlink="">
      <xdr:nvSpPr>
        <xdr:cNvPr id="399" name="Text Box 2">
          <a:extLst>
            <a:ext uri="{FF2B5EF4-FFF2-40B4-BE49-F238E27FC236}">
              <a16:creationId xmlns:a16="http://schemas.microsoft.com/office/drawing/2014/main" id="{31A9BB98-311B-46F4-A613-7345DFBD147C}"/>
            </a:ext>
          </a:extLst>
        </xdr:cNvPr>
        <xdr:cNvSpPr txBox="1">
          <a:spLocks noChangeArrowheads="1"/>
        </xdr:cNvSpPr>
      </xdr:nvSpPr>
      <xdr:spPr bwMode="auto">
        <a:xfrm>
          <a:off x="7038975" y="485775"/>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76203</xdr:rowOff>
    </xdr:to>
    <xdr:sp macro="" textlink="">
      <xdr:nvSpPr>
        <xdr:cNvPr id="400" name="Text Box 2">
          <a:extLst>
            <a:ext uri="{FF2B5EF4-FFF2-40B4-BE49-F238E27FC236}">
              <a16:creationId xmlns:a16="http://schemas.microsoft.com/office/drawing/2014/main" id="{DC6FED6E-56E2-41BE-81BA-A13F47960FB3}"/>
            </a:ext>
          </a:extLst>
        </xdr:cNvPr>
        <xdr:cNvSpPr txBox="1">
          <a:spLocks noChangeArrowheads="1"/>
        </xdr:cNvSpPr>
      </xdr:nvSpPr>
      <xdr:spPr bwMode="auto">
        <a:xfrm>
          <a:off x="7038975" y="485775"/>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38103</xdr:rowOff>
    </xdr:to>
    <xdr:sp macro="" textlink="">
      <xdr:nvSpPr>
        <xdr:cNvPr id="401" name="Text Box 2">
          <a:extLst>
            <a:ext uri="{FF2B5EF4-FFF2-40B4-BE49-F238E27FC236}">
              <a16:creationId xmlns:a16="http://schemas.microsoft.com/office/drawing/2014/main" id="{DBBECBBD-2D56-4ADD-8356-B69979F5A672}"/>
            </a:ext>
          </a:extLst>
        </xdr:cNvPr>
        <xdr:cNvSpPr txBox="1">
          <a:spLocks noChangeArrowheads="1"/>
        </xdr:cNvSpPr>
      </xdr:nvSpPr>
      <xdr:spPr bwMode="auto">
        <a:xfrm>
          <a:off x="7038975" y="485775"/>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76203</xdr:rowOff>
    </xdr:to>
    <xdr:sp macro="" textlink="">
      <xdr:nvSpPr>
        <xdr:cNvPr id="402" name="Text Box 2">
          <a:extLst>
            <a:ext uri="{FF2B5EF4-FFF2-40B4-BE49-F238E27FC236}">
              <a16:creationId xmlns:a16="http://schemas.microsoft.com/office/drawing/2014/main" id="{1C7C1764-73F5-4D1B-A5F5-00C6ECBCD27F}"/>
            </a:ext>
          </a:extLst>
        </xdr:cNvPr>
        <xdr:cNvSpPr txBox="1">
          <a:spLocks noChangeArrowheads="1"/>
        </xdr:cNvSpPr>
      </xdr:nvSpPr>
      <xdr:spPr bwMode="auto">
        <a:xfrm>
          <a:off x="7038975" y="485775"/>
          <a:ext cx="76200" cy="238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47628</xdr:rowOff>
    </xdr:to>
    <xdr:sp macro="" textlink="">
      <xdr:nvSpPr>
        <xdr:cNvPr id="403" name="Text Box 2">
          <a:extLst>
            <a:ext uri="{FF2B5EF4-FFF2-40B4-BE49-F238E27FC236}">
              <a16:creationId xmlns:a16="http://schemas.microsoft.com/office/drawing/2014/main" id="{6D9BCB25-80BF-4B47-9707-6DDE9B90CD3E}"/>
            </a:ext>
          </a:extLst>
        </xdr:cNvPr>
        <xdr:cNvSpPr txBox="1">
          <a:spLocks noChangeArrowheads="1"/>
        </xdr:cNvSpPr>
      </xdr:nvSpPr>
      <xdr:spPr bwMode="auto">
        <a:xfrm>
          <a:off x="7038975" y="485775"/>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47628</xdr:rowOff>
    </xdr:to>
    <xdr:sp macro="" textlink="">
      <xdr:nvSpPr>
        <xdr:cNvPr id="404" name="Text Box 2">
          <a:extLst>
            <a:ext uri="{FF2B5EF4-FFF2-40B4-BE49-F238E27FC236}">
              <a16:creationId xmlns:a16="http://schemas.microsoft.com/office/drawing/2014/main" id="{7D481F5D-6803-4900-87EA-308CD0E893BD}"/>
            </a:ext>
          </a:extLst>
        </xdr:cNvPr>
        <xdr:cNvSpPr txBox="1">
          <a:spLocks noChangeArrowheads="1"/>
        </xdr:cNvSpPr>
      </xdr:nvSpPr>
      <xdr:spPr bwMode="auto">
        <a:xfrm>
          <a:off x="7038975" y="485775"/>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47628</xdr:rowOff>
    </xdr:to>
    <xdr:sp macro="" textlink="">
      <xdr:nvSpPr>
        <xdr:cNvPr id="405" name="Text Box 2">
          <a:extLst>
            <a:ext uri="{FF2B5EF4-FFF2-40B4-BE49-F238E27FC236}">
              <a16:creationId xmlns:a16="http://schemas.microsoft.com/office/drawing/2014/main" id="{A569BAA9-6347-4EB9-B1F7-A3BAAB0CF767}"/>
            </a:ext>
          </a:extLst>
        </xdr:cNvPr>
        <xdr:cNvSpPr txBox="1">
          <a:spLocks noChangeArrowheads="1"/>
        </xdr:cNvSpPr>
      </xdr:nvSpPr>
      <xdr:spPr bwMode="auto">
        <a:xfrm>
          <a:off x="7038975" y="485775"/>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85728</xdr:rowOff>
    </xdr:to>
    <xdr:sp macro="" textlink="">
      <xdr:nvSpPr>
        <xdr:cNvPr id="406" name="Text Box 2">
          <a:extLst>
            <a:ext uri="{FF2B5EF4-FFF2-40B4-BE49-F238E27FC236}">
              <a16:creationId xmlns:a16="http://schemas.microsoft.com/office/drawing/2014/main" id="{8EEAAE31-B4BD-4903-BE58-089F1569BDD9}"/>
            </a:ext>
          </a:extLst>
        </xdr:cNvPr>
        <xdr:cNvSpPr txBox="1">
          <a:spLocks noChangeArrowheads="1"/>
        </xdr:cNvSpPr>
      </xdr:nvSpPr>
      <xdr:spPr bwMode="auto">
        <a:xfrm>
          <a:off x="7038975" y="485775"/>
          <a:ext cx="76200" cy="247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85728</xdr:rowOff>
    </xdr:to>
    <xdr:sp macro="" textlink="">
      <xdr:nvSpPr>
        <xdr:cNvPr id="407" name="Text Box 2">
          <a:extLst>
            <a:ext uri="{FF2B5EF4-FFF2-40B4-BE49-F238E27FC236}">
              <a16:creationId xmlns:a16="http://schemas.microsoft.com/office/drawing/2014/main" id="{6ADD95BA-73D9-481A-BA89-D768F12A5E4A}"/>
            </a:ext>
          </a:extLst>
        </xdr:cNvPr>
        <xdr:cNvSpPr txBox="1">
          <a:spLocks noChangeArrowheads="1"/>
        </xdr:cNvSpPr>
      </xdr:nvSpPr>
      <xdr:spPr bwMode="auto">
        <a:xfrm>
          <a:off x="7038975" y="485775"/>
          <a:ext cx="76200" cy="247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47628</xdr:rowOff>
    </xdr:to>
    <xdr:sp macro="" textlink="">
      <xdr:nvSpPr>
        <xdr:cNvPr id="408" name="Text Box 2">
          <a:extLst>
            <a:ext uri="{FF2B5EF4-FFF2-40B4-BE49-F238E27FC236}">
              <a16:creationId xmlns:a16="http://schemas.microsoft.com/office/drawing/2014/main" id="{24EEA739-2BA6-4F93-A7A9-42C85425AB0B}"/>
            </a:ext>
          </a:extLst>
        </xdr:cNvPr>
        <xdr:cNvSpPr txBox="1">
          <a:spLocks noChangeArrowheads="1"/>
        </xdr:cNvSpPr>
      </xdr:nvSpPr>
      <xdr:spPr bwMode="auto">
        <a:xfrm>
          <a:off x="7038975" y="485775"/>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47628</xdr:rowOff>
    </xdr:to>
    <xdr:sp macro="" textlink="">
      <xdr:nvSpPr>
        <xdr:cNvPr id="409" name="Text Box 2">
          <a:extLst>
            <a:ext uri="{FF2B5EF4-FFF2-40B4-BE49-F238E27FC236}">
              <a16:creationId xmlns:a16="http://schemas.microsoft.com/office/drawing/2014/main" id="{C4D8BD89-A12B-4CF8-BB27-1A33520932DE}"/>
            </a:ext>
          </a:extLst>
        </xdr:cNvPr>
        <xdr:cNvSpPr txBox="1">
          <a:spLocks noChangeArrowheads="1"/>
        </xdr:cNvSpPr>
      </xdr:nvSpPr>
      <xdr:spPr bwMode="auto">
        <a:xfrm>
          <a:off x="7038975" y="485775"/>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47628</xdr:rowOff>
    </xdr:to>
    <xdr:sp macro="" textlink="">
      <xdr:nvSpPr>
        <xdr:cNvPr id="410" name="Text Box 2">
          <a:extLst>
            <a:ext uri="{FF2B5EF4-FFF2-40B4-BE49-F238E27FC236}">
              <a16:creationId xmlns:a16="http://schemas.microsoft.com/office/drawing/2014/main" id="{B42CF861-779B-495D-A351-955633D6E400}"/>
            </a:ext>
          </a:extLst>
        </xdr:cNvPr>
        <xdr:cNvSpPr txBox="1">
          <a:spLocks noChangeArrowheads="1"/>
        </xdr:cNvSpPr>
      </xdr:nvSpPr>
      <xdr:spPr bwMode="auto">
        <a:xfrm>
          <a:off x="7038975" y="485775"/>
          <a:ext cx="76200" cy="2095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38103</xdr:rowOff>
    </xdr:to>
    <xdr:sp macro="" textlink="">
      <xdr:nvSpPr>
        <xdr:cNvPr id="411" name="Text Box 2">
          <a:extLst>
            <a:ext uri="{FF2B5EF4-FFF2-40B4-BE49-F238E27FC236}">
              <a16:creationId xmlns:a16="http://schemas.microsoft.com/office/drawing/2014/main" id="{5FBE4924-1481-4013-93D0-CBF3FC77AD6A}"/>
            </a:ext>
          </a:extLst>
        </xdr:cNvPr>
        <xdr:cNvSpPr txBox="1">
          <a:spLocks noChangeArrowheads="1"/>
        </xdr:cNvSpPr>
      </xdr:nvSpPr>
      <xdr:spPr bwMode="auto">
        <a:xfrm>
          <a:off x="7038975" y="485775"/>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38103</xdr:rowOff>
    </xdr:to>
    <xdr:sp macro="" textlink="">
      <xdr:nvSpPr>
        <xdr:cNvPr id="412" name="Text Box 2">
          <a:extLst>
            <a:ext uri="{FF2B5EF4-FFF2-40B4-BE49-F238E27FC236}">
              <a16:creationId xmlns:a16="http://schemas.microsoft.com/office/drawing/2014/main" id="{26716C16-3207-4AEB-82FA-DC6827CB518F}"/>
            </a:ext>
          </a:extLst>
        </xdr:cNvPr>
        <xdr:cNvSpPr txBox="1">
          <a:spLocks noChangeArrowheads="1"/>
        </xdr:cNvSpPr>
      </xdr:nvSpPr>
      <xdr:spPr bwMode="auto">
        <a:xfrm>
          <a:off x="7038975" y="485775"/>
          <a:ext cx="76200" cy="2000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38104</xdr:rowOff>
    </xdr:to>
    <xdr:sp macro="" textlink="">
      <xdr:nvSpPr>
        <xdr:cNvPr id="413" name="Text Box 2">
          <a:extLst>
            <a:ext uri="{FF2B5EF4-FFF2-40B4-BE49-F238E27FC236}">
              <a16:creationId xmlns:a16="http://schemas.microsoft.com/office/drawing/2014/main" id="{4E334001-489C-427C-BEC7-72C6A30A1407}"/>
            </a:ext>
          </a:extLst>
        </xdr:cNvPr>
        <xdr:cNvSpPr txBox="1">
          <a:spLocks noChangeArrowheads="1"/>
        </xdr:cNvSpPr>
      </xdr:nvSpPr>
      <xdr:spPr bwMode="auto">
        <a:xfrm>
          <a:off x="7038975" y="485775"/>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76204</xdr:rowOff>
    </xdr:to>
    <xdr:sp macro="" textlink="">
      <xdr:nvSpPr>
        <xdr:cNvPr id="414" name="Text Box 2">
          <a:extLst>
            <a:ext uri="{FF2B5EF4-FFF2-40B4-BE49-F238E27FC236}">
              <a16:creationId xmlns:a16="http://schemas.microsoft.com/office/drawing/2014/main" id="{D888FB25-00A5-4719-97B4-A158AF4E95D1}"/>
            </a:ext>
          </a:extLst>
        </xdr:cNvPr>
        <xdr:cNvSpPr txBox="1">
          <a:spLocks noChangeArrowheads="1"/>
        </xdr:cNvSpPr>
      </xdr:nvSpPr>
      <xdr:spPr bwMode="auto">
        <a:xfrm>
          <a:off x="7038975" y="485775"/>
          <a:ext cx="76200" cy="238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38104</xdr:rowOff>
    </xdr:to>
    <xdr:sp macro="" textlink="">
      <xdr:nvSpPr>
        <xdr:cNvPr id="415" name="Text Box 2">
          <a:extLst>
            <a:ext uri="{FF2B5EF4-FFF2-40B4-BE49-F238E27FC236}">
              <a16:creationId xmlns:a16="http://schemas.microsoft.com/office/drawing/2014/main" id="{7D1EF57C-55D0-4F71-B13F-1CCDFEA3000A}"/>
            </a:ext>
          </a:extLst>
        </xdr:cNvPr>
        <xdr:cNvSpPr txBox="1">
          <a:spLocks noChangeArrowheads="1"/>
        </xdr:cNvSpPr>
      </xdr:nvSpPr>
      <xdr:spPr bwMode="auto">
        <a:xfrm>
          <a:off x="7038975" y="485775"/>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76204</xdr:rowOff>
    </xdr:to>
    <xdr:sp macro="" textlink="">
      <xdr:nvSpPr>
        <xdr:cNvPr id="416" name="Text Box 2">
          <a:extLst>
            <a:ext uri="{FF2B5EF4-FFF2-40B4-BE49-F238E27FC236}">
              <a16:creationId xmlns:a16="http://schemas.microsoft.com/office/drawing/2014/main" id="{EAED6D1B-C5BC-4367-A576-30201F9D515E}"/>
            </a:ext>
          </a:extLst>
        </xdr:cNvPr>
        <xdr:cNvSpPr txBox="1">
          <a:spLocks noChangeArrowheads="1"/>
        </xdr:cNvSpPr>
      </xdr:nvSpPr>
      <xdr:spPr bwMode="auto">
        <a:xfrm>
          <a:off x="7038975" y="485775"/>
          <a:ext cx="76200" cy="238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38104</xdr:rowOff>
    </xdr:to>
    <xdr:sp macro="" textlink="">
      <xdr:nvSpPr>
        <xdr:cNvPr id="417" name="Text Box 2">
          <a:extLst>
            <a:ext uri="{FF2B5EF4-FFF2-40B4-BE49-F238E27FC236}">
              <a16:creationId xmlns:a16="http://schemas.microsoft.com/office/drawing/2014/main" id="{3D1C78D5-5F11-4CA0-8DA6-93A4DC263874}"/>
            </a:ext>
          </a:extLst>
        </xdr:cNvPr>
        <xdr:cNvSpPr txBox="1">
          <a:spLocks noChangeArrowheads="1"/>
        </xdr:cNvSpPr>
      </xdr:nvSpPr>
      <xdr:spPr bwMode="auto">
        <a:xfrm>
          <a:off x="7038975" y="485775"/>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76204</xdr:rowOff>
    </xdr:to>
    <xdr:sp macro="" textlink="">
      <xdr:nvSpPr>
        <xdr:cNvPr id="418" name="Text Box 2">
          <a:extLst>
            <a:ext uri="{FF2B5EF4-FFF2-40B4-BE49-F238E27FC236}">
              <a16:creationId xmlns:a16="http://schemas.microsoft.com/office/drawing/2014/main" id="{1BA723F2-14D4-4DBB-9D6E-163CF3B2C6E0}"/>
            </a:ext>
          </a:extLst>
        </xdr:cNvPr>
        <xdr:cNvSpPr txBox="1">
          <a:spLocks noChangeArrowheads="1"/>
        </xdr:cNvSpPr>
      </xdr:nvSpPr>
      <xdr:spPr bwMode="auto">
        <a:xfrm>
          <a:off x="7038975" y="485775"/>
          <a:ext cx="76200" cy="2381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47629</xdr:rowOff>
    </xdr:to>
    <xdr:sp macro="" textlink="">
      <xdr:nvSpPr>
        <xdr:cNvPr id="419" name="Text Box 2">
          <a:extLst>
            <a:ext uri="{FF2B5EF4-FFF2-40B4-BE49-F238E27FC236}">
              <a16:creationId xmlns:a16="http://schemas.microsoft.com/office/drawing/2014/main" id="{D8378C30-27BC-405B-841E-BBFA14B01240}"/>
            </a:ext>
          </a:extLst>
        </xdr:cNvPr>
        <xdr:cNvSpPr txBox="1">
          <a:spLocks noChangeArrowheads="1"/>
        </xdr:cNvSpPr>
      </xdr:nvSpPr>
      <xdr:spPr bwMode="auto">
        <a:xfrm>
          <a:off x="7038975" y="485775"/>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47629</xdr:rowOff>
    </xdr:to>
    <xdr:sp macro="" textlink="">
      <xdr:nvSpPr>
        <xdr:cNvPr id="420" name="Text Box 2">
          <a:extLst>
            <a:ext uri="{FF2B5EF4-FFF2-40B4-BE49-F238E27FC236}">
              <a16:creationId xmlns:a16="http://schemas.microsoft.com/office/drawing/2014/main" id="{325018FF-F2A0-4C58-A005-E65405A907B0}"/>
            </a:ext>
          </a:extLst>
        </xdr:cNvPr>
        <xdr:cNvSpPr txBox="1">
          <a:spLocks noChangeArrowheads="1"/>
        </xdr:cNvSpPr>
      </xdr:nvSpPr>
      <xdr:spPr bwMode="auto">
        <a:xfrm>
          <a:off x="7038975" y="485775"/>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47629</xdr:rowOff>
    </xdr:to>
    <xdr:sp macro="" textlink="">
      <xdr:nvSpPr>
        <xdr:cNvPr id="421" name="Text Box 2">
          <a:extLst>
            <a:ext uri="{FF2B5EF4-FFF2-40B4-BE49-F238E27FC236}">
              <a16:creationId xmlns:a16="http://schemas.microsoft.com/office/drawing/2014/main" id="{3311271E-E031-453D-B152-30D15C014849}"/>
            </a:ext>
          </a:extLst>
        </xdr:cNvPr>
        <xdr:cNvSpPr txBox="1">
          <a:spLocks noChangeArrowheads="1"/>
        </xdr:cNvSpPr>
      </xdr:nvSpPr>
      <xdr:spPr bwMode="auto">
        <a:xfrm>
          <a:off x="7038975" y="485775"/>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85729</xdr:rowOff>
    </xdr:to>
    <xdr:sp macro="" textlink="">
      <xdr:nvSpPr>
        <xdr:cNvPr id="422" name="Text Box 2">
          <a:extLst>
            <a:ext uri="{FF2B5EF4-FFF2-40B4-BE49-F238E27FC236}">
              <a16:creationId xmlns:a16="http://schemas.microsoft.com/office/drawing/2014/main" id="{495AA65E-6469-4278-9A7A-704572340002}"/>
            </a:ext>
          </a:extLst>
        </xdr:cNvPr>
        <xdr:cNvSpPr txBox="1">
          <a:spLocks noChangeArrowheads="1"/>
        </xdr:cNvSpPr>
      </xdr:nvSpPr>
      <xdr:spPr bwMode="auto">
        <a:xfrm>
          <a:off x="7038975" y="485775"/>
          <a:ext cx="76200" cy="2476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85729</xdr:rowOff>
    </xdr:to>
    <xdr:sp macro="" textlink="">
      <xdr:nvSpPr>
        <xdr:cNvPr id="423" name="Text Box 2">
          <a:extLst>
            <a:ext uri="{FF2B5EF4-FFF2-40B4-BE49-F238E27FC236}">
              <a16:creationId xmlns:a16="http://schemas.microsoft.com/office/drawing/2014/main" id="{263E2A33-D3BF-4C27-9ED5-181B8A0B2B17}"/>
            </a:ext>
          </a:extLst>
        </xdr:cNvPr>
        <xdr:cNvSpPr txBox="1">
          <a:spLocks noChangeArrowheads="1"/>
        </xdr:cNvSpPr>
      </xdr:nvSpPr>
      <xdr:spPr bwMode="auto">
        <a:xfrm>
          <a:off x="7038975" y="485775"/>
          <a:ext cx="76200" cy="2476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47629</xdr:rowOff>
    </xdr:to>
    <xdr:sp macro="" textlink="">
      <xdr:nvSpPr>
        <xdr:cNvPr id="424" name="Text Box 2">
          <a:extLst>
            <a:ext uri="{FF2B5EF4-FFF2-40B4-BE49-F238E27FC236}">
              <a16:creationId xmlns:a16="http://schemas.microsoft.com/office/drawing/2014/main" id="{AEE4677B-80B5-42D1-8285-52149742A320}"/>
            </a:ext>
          </a:extLst>
        </xdr:cNvPr>
        <xdr:cNvSpPr txBox="1">
          <a:spLocks noChangeArrowheads="1"/>
        </xdr:cNvSpPr>
      </xdr:nvSpPr>
      <xdr:spPr bwMode="auto">
        <a:xfrm>
          <a:off x="7038975" y="485775"/>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47629</xdr:rowOff>
    </xdr:to>
    <xdr:sp macro="" textlink="">
      <xdr:nvSpPr>
        <xdr:cNvPr id="425" name="Text Box 2">
          <a:extLst>
            <a:ext uri="{FF2B5EF4-FFF2-40B4-BE49-F238E27FC236}">
              <a16:creationId xmlns:a16="http://schemas.microsoft.com/office/drawing/2014/main" id="{E6DA9D49-D48F-4284-B7AE-4CD597BBA1A8}"/>
            </a:ext>
          </a:extLst>
        </xdr:cNvPr>
        <xdr:cNvSpPr txBox="1">
          <a:spLocks noChangeArrowheads="1"/>
        </xdr:cNvSpPr>
      </xdr:nvSpPr>
      <xdr:spPr bwMode="auto">
        <a:xfrm>
          <a:off x="7038975" y="485775"/>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47629</xdr:rowOff>
    </xdr:to>
    <xdr:sp macro="" textlink="">
      <xdr:nvSpPr>
        <xdr:cNvPr id="426" name="Text Box 2">
          <a:extLst>
            <a:ext uri="{FF2B5EF4-FFF2-40B4-BE49-F238E27FC236}">
              <a16:creationId xmlns:a16="http://schemas.microsoft.com/office/drawing/2014/main" id="{138EF2B2-957F-4813-BCFB-7892E287544E}"/>
            </a:ext>
          </a:extLst>
        </xdr:cNvPr>
        <xdr:cNvSpPr txBox="1">
          <a:spLocks noChangeArrowheads="1"/>
        </xdr:cNvSpPr>
      </xdr:nvSpPr>
      <xdr:spPr bwMode="auto">
        <a:xfrm>
          <a:off x="7038975" y="485775"/>
          <a:ext cx="76200" cy="2095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38104</xdr:rowOff>
    </xdr:to>
    <xdr:sp macro="" textlink="">
      <xdr:nvSpPr>
        <xdr:cNvPr id="427" name="Text Box 2">
          <a:extLst>
            <a:ext uri="{FF2B5EF4-FFF2-40B4-BE49-F238E27FC236}">
              <a16:creationId xmlns:a16="http://schemas.microsoft.com/office/drawing/2014/main" id="{FAE91E2D-B5ED-4B8C-B27A-A487B52906D7}"/>
            </a:ext>
          </a:extLst>
        </xdr:cNvPr>
        <xdr:cNvSpPr txBox="1">
          <a:spLocks noChangeArrowheads="1"/>
        </xdr:cNvSpPr>
      </xdr:nvSpPr>
      <xdr:spPr bwMode="auto">
        <a:xfrm>
          <a:off x="7038975" y="485775"/>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38104</xdr:rowOff>
    </xdr:to>
    <xdr:sp macro="" textlink="">
      <xdr:nvSpPr>
        <xdr:cNvPr id="428" name="Text Box 2">
          <a:extLst>
            <a:ext uri="{FF2B5EF4-FFF2-40B4-BE49-F238E27FC236}">
              <a16:creationId xmlns:a16="http://schemas.microsoft.com/office/drawing/2014/main" id="{B6B56383-4EBC-4151-8C06-F6A39A28A883}"/>
            </a:ext>
          </a:extLst>
        </xdr:cNvPr>
        <xdr:cNvSpPr txBox="1">
          <a:spLocks noChangeArrowheads="1"/>
        </xdr:cNvSpPr>
      </xdr:nvSpPr>
      <xdr:spPr bwMode="auto">
        <a:xfrm>
          <a:off x="7038975" y="485775"/>
          <a:ext cx="76200" cy="200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25735</xdr:rowOff>
    </xdr:to>
    <xdr:sp macro="" textlink="">
      <xdr:nvSpPr>
        <xdr:cNvPr id="429" name="Text Box 2">
          <a:extLst>
            <a:ext uri="{FF2B5EF4-FFF2-40B4-BE49-F238E27FC236}">
              <a16:creationId xmlns:a16="http://schemas.microsoft.com/office/drawing/2014/main" id="{3DDCA173-570A-4BB6-AC80-5358C257076C}"/>
            </a:ext>
          </a:extLst>
        </xdr:cNvPr>
        <xdr:cNvSpPr txBox="1">
          <a:spLocks noChangeArrowheads="1"/>
        </xdr:cNvSpPr>
      </xdr:nvSpPr>
      <xdr:spPr bwMode="auto">
        <a:xfrm>
          <a:off x="7038975"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63835</xdr:rowOff>
    </xdr:to>
    <xdr:sp macro="" textlink="">
      <xdr:nvSpPr>
        <xdr:cNvPr id="430" name="Text Box 2">
          <a:extLst>
            <a:ext uri="{FF2B5EF4-FFF2-40B4-BE49-F238E27FC236}">
              <a16:creationId xmlns:a16="http://schemas.microsoft.com/office/drawing/2014/main" id="{5AB354BB-49A5-40AD-B5F6-A1708803CE7F}"/>
            </a:ext>
          </a:extLst>
        </xdr:cNvPr>
        <xdr:cNvSpPr txBox="1">
          <a:spLocks noChangeArrowheads="1"/>
        </xdr:cNvSpPr>
      </xdr:nvSpPr>
      <xdr:spPr bwMode="auto">
        <a:xfrm>
          <a:off x="7038975" y="485775"/>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25735</xdr:rowOff>
    </xdr:to>
    <xdr:sp macro="" textlink="">
      <xdr:nvSpPr>
        <xdr:cNvPr id="431" name="Text Box 2">
          <a:extLst>
            <a:ext uri="{FF2B5EF4-FFF2-40B4-BE49-F238E27FC236}">
              <a16:creationId xmlns:a16="http://schemas.microsoft.com/office/drawing/2014/main" id="{E6192C1C-F29B-43DF-A93C-A112C8141A38}"/>
            </a:ext>
          </a:extLst>
        </xdr:cNvPr>
        <xdr:cNvSpPr txBox="1">
          <a:spLocks noChangeArrowheads="1"/>
        </xdr:cNvSpPr>
      </xdr:nvSpPr>
      <xdr:spPr bwMode="auto">
        <a:xfrm>
          <a:off x="7038975"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63835</xdr:rowOff>
    </xdr:to>
    <xdr:sp macro="" textlink="">
      <xdr:nvSpPr>
        <xdr:cNvPr id="432" name="Text Box 2">
          <a:extLst>
            <a:ext uri="{FF2B5EF4-FFF2-40B4-BE49-F238E27FC236}">
              <a16:creationId xmlns:a16="http://schemas.microsoft.com/office/drawing/2014/main" id="{60CDAC9F-606B-4EB9-BE6C-3B91E1095DFB}"/>
            </a:ext>
          </a:extLst>
        </xdr:cNvPr>
        <xdr:cNvSpPr txBox="1">
          <a:spLocks noChangeArrowheads="1"/>
        </xdr:cNvSpPr>
      </xdr:nvSpPr>
      <xdr:spPr bwMode="auto">
        <a:xfrm>
          <a:off x="7038975" y="485775"/>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25735</xdr:rowOff>
    </xdr:to>
    <xdr:sp macro="" textlink="">
      <xdr:nvSpPr>
        <xdr:cNvPr id="433" name="Text Box 2">
          <a:extLst>
            <a:ext uri="{FF2B5EF4-FFF2-40B4-BE49-F238E27FC236}">
              <a16:creationId xmlns:a16="http://schemas.microsoft.com/office/drawing/2014/main" id="{B9D488D1-CB5D-4808-A317-9CDD48010337}"/>
            </a:ext>
          </a:extLst>
        </xdr:cNvPr>
        <xdr:cNvSpPr txBox="1">
          <a:spLocks noChangeArrowheads="1"/>
        </xdr:cNvSpPr>
      </xdr:nvSpPr>
      <xdr:spPr bwMode="auto">
        <a:xfrm>
          <a:off x="7038975"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63835</xdr:rowOff>
    </xdr:to>
    <xdr:sp macro="" textlink="">
      <xdr:nvSpPr>
        <xdr:cNvPr id="434" name="Text Box 2">
          <a:extLst>
            <a:ext uri="{FF2B5EF4-FFF2-40B4-BE49-F238E27FC236}">
              <a16:creationId xmlns:a16="http://schemas.microsoft.com/office/drawing/2014/main" id="{CEB59327-829E-4F6E-B7C8-CE22286C68FF}"/>
            </a:ext>
          </a:extLst>
        </xdr:cNvPr>
        <xdr:cNvSpPr txBox="1">
          <a:spLocks noChangeArrowheads="1"/>
        </xdr:cNvSpPr>
      </xdr:nvSpPr>
      <xdr:spPr bwMode="auto">
        <a:xfrm>
          <a:off x="7038975" y="485775"/>
          <a:ext cx="76200" cy="22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35260</xdr:rowOff>
    </xdr:to>
    <xdr:sp macro="" textlink="">
      <xdr:nvSpPr>
        <xdr:cNvPr id="435" name="Text Box 2">
          <a:extLst>
            <a:ext uri="{FF2B5EF4-FFF2-40B4-BE49-F238E27FC236}">
              <a16:creationId xmlns:a16="http://schemas.microsoft.com/office/drawing/2014/main" id="{8C476F2A-769E-4E1B-B89F-EE60454CE133}"/>
            </a:ext>
          </a:extLst>
        </xdr:cNvPr>
        <xdr:cNvSpPr txBox="1">
          <a:spLocks noChangeArrowheads="1"/>
        </xdr:cNvSpPr>
      </xdr:nvSpPr>
      <xdr:spPr bwMode="auto">
        <a:xfrm>
          <a:off x="7038975"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35260</xdr:rowOff>
    </xdr:to>
    <xdr:sp macro="" textlink="">
      <xdr:nvSpPr>
        <xdr:cNvPr id="436" name="Text Box 2">
          <a:extLst>
            <a:ext uri="{FF2B5EF4-FFF2-40B4-BE49-F238E27FC236}">
              <a16:creationId xmlns:a16="http://schemas.microsoft.com/office/drawing/2014/main" id="{B92F776A-5FF6-42B5-ABDA-E1BF186330D6}"/>
            </a:ext>
          </a:extLst>
        </xdr:cNvPr>
        <xdr:cNvSpPr txBox="1">
          <a:spLocks noChangeArrowheads="1"/>
        </xdr:cNvSpPr>
      </xdr:nvSpPr>
      <xdr:spPr bwMode="auto">
        <a:xfrm>
          <a:off x="7038975"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35260</xdr:rowOff>
    </xdr:to>
    <xdr:sp macro="" textlink="">
      <xdr:nvSpPr>
        <xdr:cNvPr id="437" name="Text Box 2">
          <a:extLst>
            <a:ext uri="{FF2B5EF4-FFF2-40B4-BE49-F238E27FC236}">
              <a16:creationId xmlns:a16="http://schemas.microsoft.com/office/drawing/2014/main" id="{30B5F36D-D5A1-49D5-AE1D-D9EF3D627284}"/>
            </a:ext>
          </a:extLst>
        </xdr:cNvPr>
        <xdr:cNvSpPr txBox="1">
          <a:spLocks noChangeArrowheads="1"/>
        </xdr:cNvSpPr>
      </xdr:nvSpPr>
      <xdr:spPr bwMode="auto">
        <a:xfrm>
          <a:off x="7038975"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73360</xdr:rowOff>
    </xdr:to>
    <xdr:sp macro="" textlink="">
      <xdr:nvSpPr>
        <xdr:cNvPr id="438" name="Text Box 2">
          <a:extLst>
            <a:ext uri="{FF2B5EF4-FFF2-40B4-BE49-F238E27FC236}">
              <a16:creationId xmlns:a16="http://schemas.microsoft.com/office/drawing/2014/main" id="{661CFC2F-999B-493E-8D80-AB95E5342956}"/>
            </a:ext>
          </a:extLst>
        </xdr:cNvPr>
        <xdr:cNvSpPr txBox="1">
          <a:spLocks noChangeArrowheads="1"/>
        </xdr:cNvSpPr>
      </xdr:nvSpPr>
      <xdr:spPr bwMode="auto">
        <a:xfrm>
          <a:off x="7038975" y="485775"/>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73360</xdr:rowOff>
    </xdr:to>
    <xdr:sp macro="" textlink="">
      <xdr:nvSpPr>
        <xdr:cNvPr id="439" name="Text Box 2">
          <a:extLst>
            <a:ext uri="{FF2B5EF4-FFF2-40B4-BE49-F238E27FC236}">
              <a16:creationId xmlns:a16="http://schemas.microsoft.com/office/drawing/2014/main" id="{A1CBF504-0928-49C9-A6C7-3BA0FC59C248}"/>
            </a:ext>
          </a:extLst>
        </xdr:cNvPr>
        <xdr:cNvSpPr txBox="1">
          <a:spLocks noChangeArrowheads="1"/>
        </xdr:cNvSpPr>
      </xdr:nvSpPr>
      <xdr:spPr bwMode="auto">
        <a:xfrm>
          <a:off x="7038975" y="485775"/>
          <a:ext cx="76200" cy="235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35260</xdr:rowOff>
    </xdr:to>
    <xdr:sp macro="" textlink="">
      <xdr:nvSpPr>
        <xdr:cNvPr id="440" name="Text Box 2">
          <a:extLst>
            <a:ext uri="{FF2B5EF4-FFF2-40B4-BE49-F238E27FC236}">
              <a16:creationId xmlns:a16="http://schemas.microsoft.com/office/drawing/2014/main" id="{0EE3BD7A-71BD-4335-81C5-F41B99532A8C}"/>
            </a:ext>
          </a:extLst>
        </xdr:cNvPr>
        <xdr:cNvSpPr txBox="1">
          <a:spLocks noChangeArrowheads="1"/>
        </xdr:cNvSpPr>
      </xdr:nvSpPr>
      <xdr:spPr bwMode="auto">
        <a:xfrm>
          <a:off x="7038975"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35260</xdr:rowOff>
    </xdr:to>
    <xdr:sp macro="" textlink="">
      <xdr:nvSpPr>
        <xdr:cNvPr id="441" name="Text Box 2">
          <a:extLst>
            <a:ext uri="{FF2B5EF4-FFF2-40B4-BE49-F238E27FC236}">
              <a16:creationId xmlns:a16="http://schemas.microsoft.com/office/drawing/2014/main" id="{25CCFD9E-E5EF-4961-8901-405F4254103D}"/>
            </a:ext>
          </a:extLst>
        </xdr:cNvPr>
        <xdr:cNvSpPr txBox="1">
          <a:spLocks noChangeArrowheads="1"/>
        </xdr:cNvSpPr>
      </xdr:nvSpPr>
      <xdr:spPr bwMode="auto">
        <a:xfrm>
          <a:off x="7038975"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35260</xdr:rowOff>
    </xdr:to>
    <xdr:sp macro="" textlink="">
      <xdr:nvSpPr>
        <xdr:cNvPr id="442" name="Text Box 2">
          <a:extLst>
            <a:ext uri="{FF2B5EF4-FFF2-40B4-BE49-F238E27FC236}">
              <a16:creationId xmlns:a16="http://schemas.microsoft.com/office/drawing/2014/main" id="{A79DA80B-97FF-490F-A8AA-469EA5158C35}"/>
            </a:ext>
          </a:extLst>
        </xdr:cNvPr>
        <xdr:cNvSpPr txBox="1">
          <a:spLocks noChangeArrowheads="1"/>
        </xdr:cNvSpPr>
      </xdr:nvSpPr>
      <xdr:spPr bwMode="auto">
        <a:xfrm>
          <a:off x="7038975" y="485775"/>
          <a:ext cx="76200" cy="197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25735</xdr:rowOff>
    </xdr:to>
    <xdr:sp macro="" textlink="">
      <xdr:nvSpPr>
        <xdr:cNvPr id="443" name="Text Box 2">
          <a:extLst>
            <a:ext uri="{FF2B5EF4-FFF2-40B4-BE49-F238E27FC236}">
              <a16:creationId xmlns:a16="http://schemas.microsoft.com/office/drawing/2014/main" id="{EE0ACB8F-0316-4F4B-89F6-3936A3047CC7}"/>
            </a:ext>
          </a:extLst>
        </xdr:cNvPr>
        <xdr:cNvSpPr txBox="1">
          <a:spLocks noChangeArrowheads="1"/>
        </xdr:cNvSpPr>
      </xdr:nvSpPr>
      <xdr:spPr bwMode="auto">
        <a:xfrm>
          <a:off x="7038975"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25735</xdr:rowOff>
    </xdr:to>
    <xdr:sp macro="" textlink="">
      <xdr:nvSpPr>
        <xdr:cNvPr id="444" name="Text Box 2">
          <a:extLst>
            <a:ext uri="{FF2B5EF4-FFF2-40B4-BE49-F238E27FC236}">
              <a16:creationId xmlns:a16="http://schemas.microsoft.com/office/drawing/2014/main" id="{F24E25D7-BE40-4E44-923A-9AE67FAC86A9}"/>
            </a:ext>
          </a:extLst>
        </xdr:cNvPr>
        <xdr:cNvSpPr txBox="1">
          <a:spLocks noChangeArrowheads="1"/>
        </xdr:cNvSpPr>
      </xdr:nvSpPr>
      <xdr:spPr bwMode="auto">
        <a:xfrm>
          <a:off x="7038975" y="485775"/>
          <a:ext cx="76200" cy="1876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31369</xdr:rowOff>
    </xdr:to>
    <xdr:sp macro="" textlink="">
      <xdr:nvSpPr>
        <xdr:cNvPr id="445" name="Text Box 2">
          <a:extLst>
            <a:ext uri="{FF2B5EF4-FFF2-40B4-BE49-F238E27FC236}">
              <a16:creationId xmlns:a16="http://schemas.microsoft.com/office/drawing/2014/main" id="{732A50AA-3ECA-4785-B476-4DEF6135A2F7}"/>
            </a:ext>
          </a:extLst>
        </xdr:cNvPr>
        <xdr:cNvSpPr txBox="1">
          <a:spLocks noChangeArrowheads="1"/>
        </xdr:cNvSpPr>
      </xdr:nvSpPr>
      <xdr:spPr bwMode="auto">
        <a:xfrm>
          <a:off x="7038975"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69469</xdr:rowOff>
    </xdr:to>
    <xdr:sp macro="" textlink="">
      <xdr:nvSpPr>
        <xdr:cNvPr id="446" name="Text Box 2">
          <a:extLst>
            <a:ext uri="{FF2B5EF4-FFF2-40B4-BE49-F238E27FC236}">
              <a16:creationId xmlns:a16="http://schemas.microsoft.com/office/drawing/2014/main" id="{BD1DAF5D-22C8-42D1-95CC-AB42D5CE9888}"/>
            </a:ext>
          </a:extLst>
        </xdr:cNvPr>
        <xdr:cNvSpPr txBox="1">
          <a:spLocks noChangeArrowheads="1"/>
        </xdr:cNvSpPr>
      </xdr:nvSpPr>
      <xdr:spPr bwMode="auto">
        <a:xfrm>
          <a:off x="7038975" y="485775"/>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31369</xdr:rowOff>
    </xdr:to>
    <xdr:sp macro="" textlink="">
      <xdr:nvSpPr>
        <xdr:cNvPr id="447" name="Text Box 2">
          <a:extLst>
            <a:ext uri="{FF2B5EF4-FFF2-40B4-BE49-F238E27FC236}">
              <a16:creationId xmlns:a16="http://schemas.microsoft.com/office/drawing/2014/main" id="{41447300-85C4-433F-956E-94D9CE41870D}"/>
            </a:ext>
          </a:extLst>
        </xdr:cNvPr>
        <xdr:cNvSpPr txBox="1">
          <a:spLocks noChangeArrowheads="1"/>
        </xdr:cNvSpPr>
      </xdr:nvSpPr>
      <xdr:spPr bwMode="auto">
        <a:xfrm>
          <a:off x="7038975"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69469</xdr:rowOff>
    </xdr:to>
    <xdr:sp macro="" textlink="">
      <xdr:nvSpPr>
        <xdr:cNvPr id="448" name="Text Box 2">
          <a:extLst>
            <a:ext uri="{FF2B5EF4-FFF2-40B4-BE49-F238E27FC236}">
              <a16:creationId xmlns:a16="http://schemas.microsoft.com/office/drawing/2014/main" id="{D2A6D909-269E-4D11-B46D-128813D0AFA5}"/>
            </a:ext>
          </a:extLst>
        </xdr:cNvPr>
        <xdr:cNvSpPr txBox="1">
          <a:spLocks noChangeArrowheads="1"/>
        </xdr:cNvSpPr>
      </xdr:nvSpPr>
      <xdr:spPr bwMode="auto">
        <a:xfrm>
          <a:off x="7038975" y="485775"/>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31369</xdr:rowOff>
    </xdr:to>
    <xdr:sp macro="" textlink="">
      <xdr:nvSpPr>
        <xdr:cNvPr id="449" name="Text Box 2">
          <a:extLst>
            <a:ext uri="{FF2B5EF4-FFF2-40B4-BE49-F238E27FC236}">
              <a16:creationId xmlns:a16="http://schemas.microsoft.com/office/drawing/2014/main" id="{4FCDB0FE-6D20-4A75-A953-D1140146F549}"/>
            </a:ext>
          </a:extLst>
        </xdr:cNvPr>
        <xdr:cNvSpPr txBox="1">
          <a:spLocks noChangeArrowheads="1"/>
        </xdr:cNvSpPr>
      </xdr:nvSpPr>
      <xdr:spPr bwMode="auto">
        <a:xfrm>
          <a:off x="7038975"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69469</xdr:rowOff>
    </xdr:to>
    <xdr:sp macro="" textlink="">
      <xdr:nvSpPr>
        <xdr:cNvPr id="450" name="Text Box 2">
          <a:extLst>
            <a:ext uri="{FF2B5EF4-FFF2-40B4-BE49-F238E27FC236}">
              <a16:creationId xmlns:a16="http://schemas.microsoft.com/office/drawing/2014/main" id="{C4E5A220-E9AE-4FBD-AFE3-9D773580A1D3}"/>
            </a:ext>
          </a:extLst>
        </xdr:cNvPr>
        <xdr:cNvSpPr txBox="1">
          <a:spLocks noChangeArrowheads="1"/>
        </xdr:cNvSpPr>
      </xdr:nvSpPr>
      <xdr:spPr bwMode="auto">
        <a:xfrm>
          <a:off x="7038975" y="485775"/>
          <a:ext cx="76200" cy="231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40894</xdr:rowOff>
    </xdr:to>
    <xdr:sp macro="" textlink="">
      <xdr:nvSpPr>
        <xdr:cNvPr id="451" name="Text Box 2">
          <a:extLst>
            <a:ext uri="{FF2B5EF4-FFF2-40B4-BE49-F238E27FC236}">
              <a16:creationId xmlns:a16="http://schemas.microsoft.com/office/drawing/2014/main" id="{5F3166EF-016A-41BE-9BF6-6869C5F05B35}"/>
            </a:ext>
          </a:extLst>
        </xdr:cNvPr>
        <xdr:cNvSpPr txBox="1">
          <a:spLocks noChangeArrowheads="1"/>
        </xdr:cNvSpPr>
      </xdr:nvSpPr>
      <xdr:spPr bwMode="auto">
        <a:xfrm>
          <a:off x="7038975"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40894</xdr:rowOff>
    </xdr:to>
    <xdr:sp macro="" textlink="">
      <xdr:nvSpPr>
        <xdr:cNvPr id="452" name="Text Box 2">
          <a:extLst>
            <a:ext uri="{FF2B5EF4-FFF2-40B4-BE49-F238E27FC236}">
              <a16:creationId xmlns:a16="http://schemas.microsoft.com/office/drawing/2014/main" id="{466CEF5B-45DE-4D43-B3FE-390017B86846}"/>
            </a:ext>
          </a:extLst>
        </xdr:cNvPr>
        <xdr:cNvSpPr txBox="1">
          <a:spLocks noChangeArrowheads="1"/>
        </xdr:cNvSpPr>
      </xdr:nvSpPr>
      <xdr:spPr bwMode="auto">
        <a:xfrm>
          <a:off x="7038975"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40894</xdr:rowOff>
    </xdr:to>
    <xdr:sp macro="" textlink="">
      <xdr:nvSpPr>
        <xdr:cNvPr id="453" name="Text Box 2">
          <a:extLst>
            <a:ext uri="{FF2B5EF4-FFF2-40B4-BE49-F238E27FC236}">
              <a16:creationId xmlns:a16="http://schemas.microsoft.com/office/drawing/2014/main" id="{C22500C2-C584-4D06-9E79-7ABBEADABB28}"/>
            </a:ext>
          </a:extLst>
        </xdr:cNvPr>
        <xdr:cNvSpPr txBox="1">
          <a:spLocks noChangeArrowheads="1"/>
        </xdr:cNvSpPr>
      </xdr:nvSpPr>
      <xdr:spPr bwMode="auto">
        <a:xfrm>
          <a:off x="7038975"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78994</xdr:rowOff>
    </xdr:to>
    <xdr:sp macro="" textlink="">
      <xdr:nvSpPr>
        <xdr:cNvPr id="454" name="Text Box 2">
          <a:extLst>
            <a:ext uri="{FF2B5EF4-FFF2-40B4-BE49-F238E27FC236}">
              <a16:creationId xmlns:a16="http://schemas.microsoft.com/office/drawing/2014/main" id="{E39CB70C-3B95-4236-AB6C-2FC585340ECA}"/>
            </a:ext>
          </a:extLst>
        </xdr:cNvPr>
        <xdr:cNvSpPr txBox="1">
          <a:spLocks noChangeArrowheads="1"/>
        </xdr:cNvSpPr>
      </xdr:nvSpPr>
      <xdr:spPr bwMode="auto">
        <a:xfrm>
          <a:off x="7038975" y="485775"/>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78994</xdr:rowOff>
    </xdr:to>
    <xdr:sp macro="" textlink="">
      <xdr:nvSpPr>
        <xdr:cNvPr id="455" name="Text Box 2">
          <a:extLst>
            <a:ext uri="{FF2B5EF4-FFF2-40B4-BE49-F238E27FC236}">
              <a16:creationId xmlns:a16="http://schemas.microsoft.com/office/drawing/2014/main" id="{4DC1B556-DD06-481A-9D55-4C8537183913}"/>
            </a:ext>
          </a:extLst>
        </xdr:cNvPr>
        <xdr:cNvSpPr txBox="1">
          <a:spLocks noChangeArrowheads="1"/>
        </xdr:cNvSpPr>
      </xdr:nvSpPr>
      <xdr:spPr bwMode="auto">
        <a:xfrm>
          <a:off x="7038975" y="485775"/>
          <a:ext cx="76200" cy="240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40894</xdr:rowOff>
    </xdr:to>
    <xdr:sp macro="" textlink="">
      <xdr:nvSpPr>
        <xdr:cNvPr id="456" name="Text Box 2">
          <a:extLst>
            <a:ext uri="{FF2B5EF4-FFF2-40B4-BE49-F238E27FC236}">
              <a16:creationId xmlns:a16="http://schemas.microsoft.com/office/drawing/2014/main" id="{907898BE-D754-4209-9C8B-9B4B403AE0F4}"/>
            </a:ext>
          </a:extLst>
        </xdr:cNvPr>
        <xdr:cNvSpPr txBox="1">
          <a:spLocks noChangeArrowheads="1"/>
        </xdr:cNvSpPr>
      </xdr:nvSpPr>
      <xdr:spPr bwMode="auto">
        <a:xfrm>
          <a:off x="7038975"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40894</xdr:rowOff>
    </xdr:to>
    <xdr:sp macro="" textlink="">
      <xdr:nvSpPr>
        <xdr:cNvPr id="457" name="Text Box 2">
          <a:extLst>
            <a:ext uri="{FF2B5EF4-FFF2-40B4-BE49-F238E27FC236}">
              <a16:creationId xmlns:a16="http://schemas.microsoft.com/office/drawing/2014/main" id="{0A67AF6C-921E-47ED-B999-865382B8D1CE}"/>
            </a:ext>
          </a:extLst>
        </xdr:cNvPr>
        <xdr:cNvSpPr txBox="1">
          <a:spLocks noChangeArrowheads="1"/>
        </xdr:cNvSpPr>
      </xdr:nvSpPr>
      <xdr:spPr bwMode="auto">
        <a:xfrm>
          <a:off x="7038975"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40894</xdr:rowOff>
    </xdr:to>
    <xdr:sp macro="" textlink="">
      <xdr:nvSpPr>
        <xdr:cNvPr id="458" name="Text Box 2">
          <a:extLst>
            <a:ext uri="{FF2B5EF4-FFF2-40B4-BE49-F238E27FC236}">
              <a16:creationId xmlns:a16="http://schemas.microsoft.com/office/drawing/2014/main" id="{07F955A3-B5ED-4D98-9078-675B24BF5E55}"/>
            </a:ext>
          </a:extLst>
        </xdr:cNvPr>
        <xdr:cNvSpPr txBox="1">
          <a:spLocks noChangeArrowheads="1"/>
        </xdr:cNvSpPr>
      </xdr:nvSpPr>
      <xdr:spPr bwMode="auto">
        <a:xfrm>
          <a:off x="7038975" y="485775"/>
          <a:ext cx="76200" cy="202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31369</xdr:rowOff>
    </xdr:to>
    <xdr:sp macro="" textlink="">
      <xdr:nvSpPr>
        <xdr:cNvPr id="459" name="Text Box 2">
          <a:extLst>
            <a:ext uri="{FF2B5EF4-FFF2-40B4-BE49-F238E27FC236}">
              <a16:creationId xmlns:a16="http://schemas.microsoft.com/office/drawing/2014/main" id="{E1FC0FC6-C4EE-4AC5-A94F-8D7690C8331A}"/>
            </a:ext>
          </a:extLst>
        </xdr:cNvPr>
        <xdr:cNvSpPr txBox="1">
          <a:spLocks noChangeArrowheads="1"/>
        </xdr:cNvSpPr>
      </xdr:nvSpPr>
      <xdr:spPr bwMode="auto">
        <a:xfrm>
          <a:off x="7038975"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104775</xdr:colOff>
      <xdr:row>721</xdr:row>
      <xdr:rowOff>0</xdr:rowOff>
    </xdr:from>
    <xdr:to>
      <xdr:col>11</xdr:col>
      <xdr:colOff>180975</xdr:colOff>
      <xdr:row>722</xdr:row>
      <xdr:rowOff>31369</xdr:rowOff>
    </xdr:to>
    <xdr:sp macro="" textlink="">
      <xdr:nvSpPr>
        <xdr:cNvPr id="460" name="Text Box 2">
          <a:extLst>
            <a:ext uri="{FF2B5EF4-FFF2-40B4-BE49-F238E27FC236}">
              <a16:creationId xmlns:a16="http://schemas.microsoft.com/office/drawing/2014/main" id="{F582B5C8-DF66-4052-9F7F-5607449F7FC1}"/>
            </a:ext>
          </a:extLst>
        </xdr:cNvPr>
        <xdr:cNvSpPr txBox="1">
          <a:spLocks noChangeArrowheads="1"/>
        </xdr:cNvSpPr>
      </xdr:nvSpPr>
      <xdr:spPr bwMode="auto">
        <a:xfrm>
          <a:off x="7038975" y="485775"/>
          <a:ext cx="76200" cy="1932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870"/>
  <sheetViews>
    <sheetView tabSelected="1" zoomScale="84" zoomScaleNormal="84" workbookViewId="0">
      <pane ySplit="9" topLeftCell="A10" activePane="bottomLeft" state="frozen"/>
      <selection pane="bottomLeft" activeCell="W76" sqref="W76"/>
    </sheetView>
  </sheetViews>
  <sheetFormatPr defaultColWidth="9.140625" defaultRowHeight="12.75"/>
  <cols>
    <col min="1" max="1" width="3.28515625" style="51" customWidth="1"/>
    <col min="2" max="2" width="3.5703125" style="51" customWidth="1"/>
    <col min="3" max="4" width="3.140625" style="51" customWidth="1"/>
    <col min="5" max="5" width="22.28515625" style="72" customWidth="1"/>
    <col min="6" max="6" width="23.7109375" style="72" customWidth="1"/>
    <col min="7" max="7" width="7.85546875" style="72" customWidth="1"/>
    <col min="8" max="9" width="8.140625" style="72" customWidth="1"/>
    <col min="10" max="10" width="7" style="72" customWidth="1"/>
    <col min="11" max="11" width="17.7109375" style="72" customWidth="1"/>
    <col min="12" max="12" width="5" style="51" customWidth="1"/>
    <col min="13" max="13" width="7.5703125" style="51" customWidth="1"/>
    <col min="14" max="14" width="10.5703125" style="73" customWidth="1"/>
    <col min="15" max="15" width="10" style="73" customWidth="1"/>
    <col min="16" max="16" width="8.42578125" style="73" customWidth="1"/>
    <col min="17" max="17" width="10.28515625" style="73" customWidth="1"/>
    <col min="18" max="18" width="24.5703125" style="74" customWidth="1"/>
    <col min="19" max="19" width="10.140625" style="75" customWidth="1"/>
    <col min="20" max="16384" width="9.140625" style="51"/>
  </cols>
  <sheetData>
    <row r="1" spans="1:19" ht="96" customHeight="1">
      <c r="Q1" s="1796"/>
      <c r="R1" s="1797" t="s">
        <v>1075</v>
      </c>
      <c r="S1" s="1797"/>
    </row>
    <row r="2" spans="1:19" s="143" customFormat="1">
      <c r="A2" s="1758" t="s">
        <v>1074</v>
      </c>
      <c r="B2" s="1758"/>
      <c r="C2" s="1758"/>
      <c r="D2" s="1758"/>
      <c r="E2" s="1758"/>
      <c r="F2" s="1758"/>
      <c r="G2" s="1758"/>
      <c r="H2" s="1758"/>
      <c r="I2" s="1758"/>
      <c r="J2" s="1758"/>
      <c r="K2" s="1758"/>
      <c r="L2" s="1758"/>
      <c r="M2" s="1758"/>
      <c r="N2" s="1758"/>
      <c r="O2" s="1758"/>
      <c r="P2" s="1758"/>
      <c r="Q2" s="1758"/>
      <c r="R2" s="85" t="s">
        <v>45</v>
      </c>
      <c r="S2" s="75"/>
    </row>
    <row r="3" spans="1:19" ht="16.5" customHeight="1">
      <c r="A3" s="1641" t="s">
        <v>36</v>
      </c>
      <c r="B3" s="1641"/>
      <c r="C3" s="1641"/>
      <c r="D3" s="1641"/>
      <c r="E3" s="1641"/>
      <c r="F3" s="1641"/>
      <c r="G3" s="1641"/>
      <c r="H3" s="1641"/>
      <c r="I3" s="1641"/>
      <c r="J3" s="1641"/>
      <c r="K3" s="1641"/>
      <c r="L3" s="1641"/>
      <c r="M3" s="1641"/>
      <c r="N3" s="1641"/>
      <c r="O3" s="1641"/>
      <c r="P3" s="1641"/>
      <c r="Q3" s="1641"/>
      <c r="R3" s="50" t="s">
        <v>85</v>
      </c>
      <c r="S3" s="57"/>
    </row>
    <row r="4" spans="1:19" ht="21.75" customHeight="1">
      <c r="A4" s="1641" t="s">
        <v>43</v>
      </c>
      <c r="B4" s="1641"/>
      <c r="C4" s="1641"/>
      <c r="D4" s="1641"/>
      <c r="E4" s="1641"/>
      <c r="F4" s="1641"/>
      <c r="G4" s="1641"/>
      <c r="H4" s="1641"/>
      <c r="I4" s="1641"/>
      <c r="J4" s="1641"/>
      <c r="K4" s="1641"/>
      <c r="L4" s="1641"/>
      <c r="M4" s="1641"/>
      <c r="N4" s="1641"/>
      <c r="O4" s="1641"/>
      <c r="P4" s="1641"/>
      <c r="Q4" s="1641"/>
      <c r="R4" s="144"/>
      <c r="S4" s="155"/>
    </row>
    <row r="5" spans="1:19" ht="13.5" thickBot="1">
      <c r="A5" s="52"/>
      <c r="B5" s="52"/>
      <c r="C5" s="52"/>
      <c r="D5" s="52"/>
      <c r="E5" s="53"/>
      <c r="F5" s="53"/>
      <c r="G5" s="53"/>
      <c r="H5" s="53"/>
      <c r="I5" s="53"/>
      <c r="J5" s="53"/>
      <c r="K5" s="53"/>
      <c r="L5" s="54"/>
      <c r="M5" s="54"/>
      <c r="N5" s="55"/>
      <c r="O5" s="55"/>
      <c r="P5" s="55"/>
      <c r="Q5" s="55"/>
      <c r="R5" s="56"/>
      <c r="S5" s="129" t="s">
        <v>46</v>
      </c>
    </row>
    <row r="6" spans="1:19" s="87" customFormat="1" ht="12.75" customHeight="1">
      <c r="A6" s="1325" t="s">
        <v>0</v>
      </c>
      <c r="B6" s="1328" t="s">
        <v>1</v>
      </c>
      <c r="C6" s="1332" t="s">
        <v>2</v>
      </c>
      <c r="D6" s="1336" t="s">
        <v>69</v>
      </c>
      <c r="E6" s="1340" t="s">
        <v>3</v>
      </c>
      <c r="F6" s="1343" t="s">
        <v>126</v>
      </c>
      <c r="G6" s="1346" t="s">
        <v>127</v>
      </c>
      <c r="H6" s="1346"/>
      <c r="I6" s="1346"/>
      <c r="J6" s="1346"/>
      <c r="K6" s="1343" t="s">
        <v>128</v>
      </c>
      <c r="L6" s="1348" t="s">
        <v>8</v>
      </c>
      <c r="M6" s="1352" t="s">
        <v>4</v>
      </c>
      <c r="N6" s="1355" t="s">
        <v>136</v>
      </c>
      <c r="O6" s="1356"/>
      <c r="P6" s="1356"/>
      <c r="Q6" s="1357"/>
      <c r="R6" s="1358" t="s">
        <v>78</v>
      </c>
      <c r="S6" s="1359"/>
    </row>
    <row r="7" spans="1:19" s="87" customFormat="1" ht="13.5" thickBot="1">
      <c r="A7" s="1326"/>
      <c r="B7" s="1329"/>
      <c r="C7" s="1333"/>
      <c r="D7" s="1337"/>
      <c r="E7" s="1341"/>
      <c r="F7" s="1344"/>
      <c r="G7" s="1347"/>
      <c r="H7" s="1347"/>
      <c r="I7" s="1347"/>
      <c r="J7" s="1347"/>
      <c r="K7" s="1344"/>
      <c r="L7" s="1349"/>
      <c r="M7" s="1353"/>
      <c r="N7" s="1362" t="s">
        <v>27</v>
      </c>
      <c r="O7" s="1365" t="s">
        <v>6</v>
      </c>
      <c r="P7" s="1366"/>
      <c r="Q7" s="1366"/>
      <c r="R7" s="1360"/>
      <c r="S7" s="1361"/>
    </row>
    <row r="8" spans="1:19" s="87" customFormat="1">
      <c r="A8" s="1326"/>
      <c r="B8" s="1330"/>
      <c r="C8" s="1334"/>
      <c r="D8" s="1338"/>
      <c r="E8" s="1341"/>
      <c r="F8" s="1344"/>
      <c r="G8" s="1367" t="s">
        <v>129</v>
      </c>
      <c r="H8" s="1367" t="s">
        <v>130</v>
      </c>
      <c r="I8" s="1367" t="s">
        <v>131</v>
      </c>
      <c r="J8" s="1367" t="s">
        <v>132</v>
      </c>
      <c r="K8" s="1344"/>
      <c r="L8" s="1350"/>
      <c r="M8" s="1353"/>
      <c r="N8" s="1363"/>
      <c r="O8" s="1365" t="s">
        <v>5</v>
      </c>
      <c r="P8" s="1369"/>
      <c r="Q8" s="1370" t="s">
        <v>7</v>
      </c>
      <c r="R8" s="1313" t="s">
        <v>31</v>
      </c>
      <c r="S8" s="1315" t="s">
        <v>137</v>
      </c>
    </row>
    <row r="9" spans="1:19" s="87" customFormat="1" ht="64.5" customHeight="1" thickBot="1">
      <c r="A9" s="1327"/>
      <c r="B9" s="1331"/>
      <c r="C9" s="1335"/>
      <c r="D9" s="1339"/>
      <c r="E9" s="1342"/>
      <c r="F9" s="1345"/>
      <c r="G9" s="1368"/>
      <c r="H9" s="1368"/>
      <c r="I9" s="1368"/>
      <c r="J9" s="1368"/>
      <c r="K9" s="1345"/>
      <c r="L9" s="1351"/>
      <c r="M9" s="1354"/>
      <c r="N9" s="1364"/>
      <c r="O9" s="88" t="s">
        <v>5</v>
      </c>
      <c r="P9" s="88" t="s">
        <v>22</v>
      </c>
      <c r="Q9" s="1371"/>
      <c r="R9" s="1314"/>
      <c r="S9" s="1316"/>
    </row>
    <row r="10" spans="1:19" s="57" customFormat="1" ht="13.5" thickBot="1">
      <c r="A10" s="135" t="s">
        <v>15</v>
      </c>
      <c r="B10" s="136" t="s">
        <v>16</v>
      </c>
      <c r="C10" s="135" t="s">
        <v>17</v>
      </c>
      <c r="D10" s="135" t="s">
        <v>18</v>
      </c>
      <c r="E10" s="137" t="s">
        <v>30</v>
      </c>
      <c r="F10" s="138" t="s">
        <v>19</v>
      </c>
      <c r="G10" s="139" t="s">
        <v>20</v>
      </c>
      <c r="H10" s="139" t="s">
        <v>21</v>
      </c>
      <c r="I10" s="139" t="s">
        <v>133</v>
      </c>
      <c r="J10" s="139" t="s">
        <v>13</v>
      </c>
      <c r="K10" s="138" t="s">
        <v>14</v>
      </c>
      <c r="L10" s="140" t="s">
        <v>134</v>
      </c>
      <c r="M10" s="137" t="s">
        <v>135</v>
      </c>
      <c r="N10" s="141">
        <v>14</v>
      </c>
      <c r="O10" s="142">
        <v>15</v>
      </c>
      <c r="P10" s="141">
        <v>16</v>
      </c>
      <c r="Q10" s="141">
        <v>17</v>
      </c>
      <c r="R10" s="57" t="s">
        <v>119</v>
      </c>
      <c r="S10" s="57" t="s">
        <v>120</v>
      </c>
    </row>
    <row r="11" spans="1:19" s="43" customFormat="1" ht="35.25" customHeight="1" thickBot="1">
      <c r="A11" s="3" t="s">
        <v>9</v>
      </c>
      <c r="B11" s="4"/>
      <c r="C11" s="4"/>
      <c r="D11" s="38"/>
      <c r="E11" s="1766" t="s">
        <v>91</v>
      </c>
      <c r="F11" s="1767"/>
      <c r="G11" s="1767"/>
      <c r="H11" s="1767"/>
      <c r="I11" s="1767"/>
      <c r="J11" s="1767"/>
      <c r="K11" s="1767"/>
      <c r="L11" s="1767"/>
      <c r="M11" s="1767"/>
      <c r="N11" s="42"/>
      <c r="O11" s="42"/>
      <c r="P11" s="42"/>
      <c r="Q11" s="42"/>
      <c r="R11" s="131"/>
      <c r="S11" s="154"/>
    </row>
    <row r="12" spans="1:19" s="43" customFormat="1" ht="13.5" thickBot="1">
      <c r="A12" s="5" t="s">
        <v>9</v>
      </c>
      <c r="B12" s="6" t="s">
        <v>9</v>
      </c>
      <c r="C12" s="7"/>
      <c r="D12" s="39"/>
      <c r="E12" s="1281" t="s">
        <v>92</v>
      </c>
      <c r="F12" s="1282"/>
      <c r="G12" s="1282"/>
      <c r="H12" s="1282"/>
      <c r="I12" s="1282"/>
      <c r="J12" s="1282"/>
      <c r="K12" s="1282"/>
      <c r="L12" s="1282"/>
      <c r="M12" s="1282"/>
      <c r="N12" s="15"/>
      <c r="O12" s="15"/>
      <c r="P12" s="15"/>
      <c r="Q12" s="163"/>
      <c r="R12" s="164"/>
      <c r="S12" s="154"/>
    </row>
    <row r="13" spans="1:19" ht="41.25" customHeight="1">
      <c r="A13" s="1268" t="s">
        <v>9</v>
      </c>
      <c r="B13" s="1269" t="s">
        <v>9</v>
      </c>
      <c r="C13" s="1269" t="s">
        <v>9</v>
      </c>
      <c r="D13" s="1270"/>
      <c r="E13" s="1769" t="s">
        <v>66</v>
      </c>
      <c r="F13" s="167" t="s">
        <v>157</v>
      </c>
      <c r="G13" s="77" t="s">
        <v>169</v>
      </c>
      <c r="H13" s="77" t="s">
        <v>169</v>
      </c>
      <c r="I13" s="77" t="s">
        <v>169</v>
      </c>
      <c r="J13" s="77" t="s">
        <v>169</v>
      </c>
      <c r="K13" s="161" t="s">
        <v>159</v>
      </c>
      <c r="L13" s="94" t="s">
        <v>32</v>
      </c>
      <c r="M13" s="70" t="s">
        <v>64</v>
      </c>
      <c r="N13" s="46">
        <v>600</v>
      </c>
      <c r="O13" s="63">
        <f t="shared" ref="O13:O18" si="0">SUM(N13-Q13)</f>
        <v>600</v>
      </c>
      <c r="P13" s="60"/>
      <c r="Q13" s="180"/>
      <c r="R13" s="190" t="s">
        <v>73</v>
      </c>
      <c r="S13" s="77" t="s">
        <v>169</v>
      </c>
    </row>
    <row r="14" spans="1:19" ht="53.25" customHeight="1">
      <c r="A14" s="1268"/>
      <c r="B14" s="1269"/>
      <c r="C14" s="1269"/>
      <c r="D14" s="1270"/>
      <c r="E14" s="1769"/>
      <c r="F14" s="167" t="s">
        <v>156</v>
      </c>
      <c r="G14" s="95" t="s">
        <v>170</v>
      </c>
      <c r="H14" s="95" t="s">
        <v>170</v>
      </c>
      <c r="I14" s="95" t="s">
        <v>170</v>
      </c>
      <c r="J14" s="95" t="s">
        <v>170</v>
      </c>
      <c r="K14" s="161" t="s">
        <v>159</v>
      </c>
      <c r="L14" s="94" t="s">
        <v>32</v>
      </c>
      <c r="M14" s="70" t="s">
        <v>64</v>
      </c>
      <c r="N14" s="47">
        <v>3</v>
      </c>
      <c r="O14" s="71">
        <f t="shared" si="0"/>
        <v>3</v>
      </c>
      <c r="P14" s="66"/>
      <c r="Q14" s="196"/>
      <c r="R14" s="190" t="s">
        <v>74</v>
      </c>
      <c r="S14" s="77" t="s">
        <v>104</v>
      </c>
    </row>
    <row r="15" spans="1:19" ht="55.5" customHeight="1">
      <c r="A15" s="1268"/>
      <c r="B15" s="1269"/>
      <c r="C15" s="1269"/>
      <c r="D15" s="1270"/>
      <c r="E15" s="1769"/>
      <c r="F15" s="167" t="s">
        <v>156</v>
      </c>
      <c r="G15" s="95"/>
      <c r="H15" s="95"/>
      <c r="I15" s="95" t="s">
        <v>16</v>
      </c>
      <c r="J15" s="95" t="s">
        <v>16</v>
      </c>
      <c r="K15" s="161" t="s">
        <v>159</v>
      </c>
      <c r="L15" s="94" t="s">
        <v>32</v>
      </c>
      <c r="M15" s="70" t="s">
        <v>64</v>
      </c>
      <c r="N15" s="47">
        <v>0.2</v>
      </c>
      <c r="O15" s="71">
        <f t="shared" si="0"/>
        <v>0.2</v>
      </c>
      <c r="P15" s="66"/>
      <c r="Q15" s="196"/>
      <c r="R15" s="190" t="s">
        <v>102</v>
      </c>
      <c r="S15" s="77" t="s">
        <v>18</v>
      </c>
    </row>
    <row r="16" spans="1:19" ht="66.75" customHeight="1">
      <c r="A16" s="1268"/>
      <c r="B16" s="1269"/>
      <c r="C16" s="1269"/>
      <c r="D16" s="1270"/>
      <c r="E16" s="1769"/>
      <c r="F16" s="167" t="s">
        <v>158</v>
      </c>
      <c r="G16" s="95"/>
      <c r="H16" s="95"/>
      <c r="I16" s="95"/>
      <c r="J16" s="95" t="s">
        <v>35</v>
      </c>
      <c r="K16" s="161" t="s">
        <v>159</v>
      </c>
      <c r="L16" s="94" t="s">
        <v>32</v>
      </c>
      <c r="M16" s="70" t="s">
        <v>64</v>
      </c>
      <c r="N16" s="47">
        <v>5</v>
      </c>
      <c r="O16" s="71">
        <f t="shared" si="0"/>
        <v>5</v>
      </c>
      <c r="P16" s="66"/>
      <c r="Q16" s="196"/>
      <c r="R16" s="201" t="s">
        <v>103</v>
      </c>
      <c r="S16" s="172" t="s">
        <v>35</v>
      </c>
    </row>
    <row r="17" spans="1:19" ht="27.75" customHeight="1">
      <c r="A17" s="1268"/>
      <c r="B17" s="1269"/>
      <c r="C17" s="1269"/>
      <c r="D17" s="1270"/>
      <c r="E17" s="1769"/>
      <c r="F17" s="167" t="s">
        <v>156</v>
      </c>
      <c r="G17" s="95" t="s">
        <v>171</v>
      </c>
      <c r="H17" s="95" t="s">
        <v>171</v>
      </c>
      <c r="I17" s="95" t="s">
        <v>171</v>
      </c>
      <c r="J17" s="95" t="s">
        <v>171</v>
      </c>
      <c r="K17" s="161" t="s">
        <v>159</v>
      </c>
      <c r="L17" s="94" t="s">
        <v>32</v>
      </c>
      <c r="M17" s="70" t="s">
        <v>64</v>
      </c>
      <c r="N17" s="47">
        <v>0.3</v>
      </c>
      <c r="O17" s="71">
        <f t="shared" si="0"/>
        <v>0.3</v>
      </c>
      <c r="P17" s="66"/>
      <c r="Q17" s="196"/>
      <c r="R17" s="201" t="s">
        <v>95</v>
      </c>
      <c r="S17" s="172" t="s">
        <v>171</v>
      </c>
    </row>
    <row r="18" spans="1:19" ht="27.75" customHeight="1" thickBot="1">
      <c r="A18" s="1268"/>
      <c r="B18" s="1269"/>
      <c r="C18" s="1269"/>
      <c r="D18" s="1270"/>
      <c r="E18" s="1769"/>
      <c r="F18" s="167" t="s">
        <v>156</v>
      </c>
      <c r="G18" s="95"/>
      <c r="H18" s="95"/>
      <c r="I18" s="95"/>
      <c r="J18" s="95" t="s">
        <v>13</v>
      </c>
      <c r="K18" s="161" t="s">
        <v>159</v>
      </c>
      <c r="L18" s="94" t="s">
        <v>32</v>
      </c>
      <c r="M18" s="70" t="s">
        <v>64</v>
      </c>
      <c r="N18" s="47">
        <v>5</v>
      </c>
      <c r="O18" s="71">
        <f t="shared" si="0"/>
        <v>5</v>
      </c>
      <c r="P18" s="66"/>
      <c r="Q18" s="196"/>
      <c r="R18" s="201" t="s">
        <v>101</v>
      </c>
      <c r="S18" s="172" t="s">
        <v>13</v>
      </c>
    </row>
    <row r="19" spans="1:19" s="44" customFormat="1" ht="51.75" thickBot="1">
      <c r="A19" s="1268"/>
      <c r="B19" s="1269"/>
      <c r="C19" s="1269"/>
      <c r="D19" s="1270"/>
      <c r="E19" s="1300"/>
      <c r="F19" s="206" t="s">
        <v>138</v>
      </c>
      <c r="G19" s="172" t="s">
        <v>139</v>
      </c>
      <c r="H19" s="172" t="s">
        <v>139</v>
      </c>
      <c r="I19" s="172" t="s">
        <v>139</v>
      </c>
      <c r="J19" s="172" t="s">
        <v>139</v>
      </c>
      <c r="K19" s="168" t="s">
        <v>162</v>
      </c>
      <c r="L19" s="1768" t="s">
        <v>24</v>
      </c>
      <c r="M19" s="1768"/>
      <c r="N19" s="9">
        <f>SUM(N13:N18)</f>
        <v>613.5</v>
      </c>
      <c r="O19" s="9">
        <f>SUM(O13:O18)</f>
        <v>613.5</v>
      </c>
      <c r="P19" s="9">
        <f>SUM(P13:P18)</f>
        <v>0</v>
      </c>
      <c r="Q19" s="32">
        <f>SUM(Q13:Q18)</f>
        <v>0</v>
      </c>
      <c r="R19" s="191"/>
      <c r="S19" s="17"/>
    </row>
    <row r="20" spans="1:19" s="132" customFormat="1" ht="51">
      <c r="A20" s="1268" t="s">
        <v>9</v>
      </c>
      <c r="B20" s="1269" t="s">
        <v>9</v>
      </c>
      <c r="C20" s="1269" t="s">
        <v>10</v>
      </c>
      <c r="D20" s="1270"/>
      <c r="E20" s="1769" t="s">
        <v>96</v>
      </c>
      <c r="F20" s="167" t="s">
        <v>156</v>
      </c>
      <c r="G20" s="95"/>
      <c r="H20" s="95"/>
      <c r="I20" s="95" t="s">
        <v>172</v>
      </c>
      <c r="J20" s="95"/>
      <c r="K20" s="161" t="s">
        <v>159</v>
      </c>
      <c r="L20" s="16" t="s">
        <v>32</v>
      </c>
      <c r="M20" s="58" t="s">
        <v>59</v>
      </c>
      <c r="N20" s="68">
        <v>32.5</v>
      </c>
      <c r="O20" s="61">
        <f t="shared" ref="O20:O21" si="1">SUM(N20-Q20)</f>
        <v>32.5</v>
      </c>
      <c r="P20" s="61"/>
      <c r="Q20" s="181"/>
      <c r="R20" s="192" t="s">
        <v>97</v>
      </c>
      <c r="S20" s="78">
        <v>1815</v>
      </c>
    </row>
    <row r="21" spans="1:19" s="132" customFormat="1" ht="51" customHeight="1" thickBot="1">
      <c r="A21" s="1268"/>
      <c r="B21" s="1269"/>
      <c r="C21" s="1269"/>
      <c r="D21" s="1270"/>
      <c r="E21" s="1769"/>
      <c r="F21" s="95"/>
      <c r="G21" s="95"/>
      <c r="H21" s="95"/>
      <c r="I21" s="95"/>
      <c r="J21" s="95"/>
      <c r="K21" s="161" t="s">
        <v>159</v>
      </c>
      <c r="L21" s="156" t="s">
        <v>118</v>
      </c>
      <c r="M21" s="10" t="s">
        <v>59</v>
      </c>
      <c r="N21" s="68">
        <v>45.5</v>
      </c>
      <c r="O21" s="31">
        <f t="shared" si="1"/>
        <v>0</v>
      </c>
      <c r="P21" s="92"/>
      <c r="Q21" s="203">
        <v>45.5</v>
      </c>
      <c r="R21" s="192"/>
      <c r="S21" s="62"/>
    </row>
    <row r="22" spans="1:19" s="132" customFormat="1" ht="51.75" thickBot="1">
      <c r="A22" s="1268"/>
      <c r="B22" s="1269"/>
      <c r="C22" s="1269"/>
      <c r="D22" s="1270"/>
      <c r="E22" s="1300"/>
      <c r="F22" s="206" t="s">
        <v>138</v>
      </c>
      <c r="G22" s="172" t="s">
        <v>139</v>
      </c>
      <c r="H22" s="172" t="s">
        <v>139</v>
      </c>
      <c r="I22" s="172" t="s">
        <v>139</v>
      </c>
      <c r="J22" s="172" t="s">
        <v>139</v>
      </c>
      <c r="K22" s="168" t="s">
        <v>162</v>
      </c>
      <c r="L22" s="1285" t="s">
        <v>24</v>
      </c>
      <c r="M22" s="1286"/>
      <c r="N22" s="36">
        <f t="shared" ref="N22:Q22" si="2">SUM(N20:N21)</f>
        <v>78</v>
      </c>
      <c r="O22" s="30">
        <f t="shared" si="2"/>
        <v>32.5</v>
      </c>
      <c r="P22" s="30">
        <f t="shared" si="2"/>
        <v>0</v>
      </c>
      <c r="Q22" s="204">
        <f t="shared" si="2"/>
        <v>45.5</v>
      </c>
      <c r="R22" s="192"/>
      <c r="S22" s="8"/>
    </row>
    <row r="23" spans="1:19" s="132" customFormat="1" ht="25.5" customHeight="1">
      <c r="A23" s="1268" t="s">
        <v>9</v>
      </c>
      <c r="B23" s="1269" t="s">
        <v>9</v>
      </c>
      <c r="C23" s="1269" t="s">
        <v>11</v>
      </c>
      <c r="D23" s="1270"/>
      <c r="E23" s="1769" t="s">
        <v>98</v>
      </c>
      <c r="F23" s="167" t="s">
        <v>156</v>
      </c>
      <c r="G23" s="95"/>
      <c r="H23" s="95"/>
      <c r="I23" s="95"/>
      <c r="J23" s="95" t="s">
        <v>168</v>
      </c>
      <c r="K23" s="161" t="s">
        <v>159</v>
      </c>
      <c r="L23" s="16" t="s">
        <v>32</v>
      </c>
      <c r="M23" s="58" t="s">
        <v>59</v>
      </c>
      <c r="N23" s="68">
        <v>9</v>
      </c>
      <c r="O23" s="61">
        <f t="shared" ref="O23:O24" si="3">SUM(N23-Q23)</f>
        <v>9</v>
      </c>
      <c r="P23" s="61"/>
      <c r="Q23" s="181"/>
      <c r="R23" s="192" t="s">
        <v>125</v>
      </c>
      <c r="S23" s="49">
        <v>50</v>
      </c>
    </row>
    <row r="24" spans="1:19" s="132" customFormat="1" ht="13.5" customHeight="1" thickBot="1">
      <c r="A24" s="1268"/>
      <c r="B24" s="1269"/>
      <c r="C24" s="1269"/>
      <c r="D24" s="1270"/>
      <c r="E24" s="1769"/>
      <c r="F24" s="95"/>
      <c r="G24" s="95"/>
      <c r="H24" s="95"/>
      <c r="I24" s="95"/>
      <c r="J24" s="95"/>
      <c r="K24" s="161" t="s">
        <v>159</v>
      </c>
      <c r="L24" s="156" t="s">
        <v>118</v>
      </c>
      <c r="M24" s="10" t="s">
        <v>59</v>
      </c>
      <c r="N24" s="68">
        <v>46.3</v>
      </c>
      <c r="O24" s="31">
        <f t="shared" si="3"/>
        <v>0</v>
      </c>
      <c r="P24" s="92"/>
      <c r="Q24" s="203">
        <v>46.3</v>
      </c>
      <c r="R24" s="192"/>
      <c r="S24" s="62"/>
    </row>
    <row r="25" spans="1:19" s="132" customFormat="1" ht="51.75" thickBot="1">
      <c r="A25" s="1268"/>
      <c r="B25" s="1269"/>
      <c r="C25" s="1269"/>
      <c r="D25" s="1270"/>
      <c r="E25" s="1300"/>
      <c r="F25" s="206" t="s">
        <v>138</v>
      </c>
      <c r="G25" s="172" t="s">
        <v>139</v>
      </c>
      <c r="H25" s="172" t="s">
        <v>139</v>
      </c>
      <c r="I25" s="172" t="s">
        <v>139</v>
      </c>
      <c r="J25" s="172" t="s">
        <v>139</v>
      </c>
      <c r="K25" s="168" t="s">
        <v>162</v>
      </c>
      <c r="L25" s="1285" t="s">
        <v>24</v>
      </c>
      <c r="M25" s="1286"/>
      <c r="N25" s="36">
        <f t="shared" ref="N25:Q25" si="4">SUM(N23:N24)</f>
        <v>55.3</v>
      </c>
      <c r="O25" s="30">
        <f t="shared" si="4"/>
        <v>9</v>
      </c>
      <c r="P25" s="30">
        <f t="shared" si="4"/>
        <v>0</v>
      </c>
      <c r="Q25" s="204">
        <f t="shared" si="4"/>
        <v>46.3</v>
      </c>
      <c r="R25" s="192"/>
      <c r="S25" s="8"/>
    </row>
    <row r="26" spans="1:19" s="132" customFormat="1" ht="51">
      <c r="A26" s="1268" t="s">
        <v>9</v>
      </c>
      <c r="B26" s="1269" t="s">
        <v>9</v>
      </c>
      <c r="C26" s="1269" t="s">
        <v>33</v>
      </c>
      <c r="D26" s="1270"/>
      <c r="E26" s="1769" t="s">
        <v>99</v>
      </c>
      <c r="F26" s="167" t="s">
        <v>156</v>
      </c>
      <c r="G26" s="95"/>
      <c r="H26" s="95"/>
      <c r="I26" s="95"/>
      <c r="J26" s="95" t="s">
        <v>173</v>
      </c>
      <c r="K26" s="161" t="s">
        <v>159</v>
      </c>
      <c r="L26" s="16" t="s">
        <v>32</v>
      </c>
      <c r="M26" s="58" t="s">
        <v>59</v>
      </c>
      <c r="N26" s="68">
        <v>20</v>
      </c>
      <c r="O26" s="92">
        <f t="shared" ref="O26:O27" si="5">SUM(N26-Q26)</f>
        <v>20</v>
      </c>
      <c r="P26" s="92"/>
      <c r="Q26" s="203"/>
      <c r="R26" s="202" t="s">
        <v>100</v>
      </c>
      <c r="S26" s="125">
        <v>4272</v>
      </c>
    </row>
    <row r="27" spans="1:19" s="132" customFormat="1" ht="39" thickBot="1">
      <c r="A27" s="1268"/>
      <c r="B27" s="1269"/>
      <c r="C27" s="1269"/>
      <c r="D27" s="1270"/>
      <c r="E27" s="1769"/>
      <c r="F27" s="95"/>
      <c r="G27" s="95"/>
      <c r="H27" s="95"/>
      <c r="I27" s="95"/>
      <c r="J27" s="95"/>
      <c r="K27" s="161" t="s">
        <v>159</v>
      </c>
      <c r="L27" s="156" t="s">
        <v>118</v>
      </c>
      <c r="M27" s="10" t="s">
        <v>59</v>
      </c>
      <c r="N27" s="68">
        <v>111.3</v>
      </c>
      <c r="O27" s="31">
        <f t="shared" si="5"/>
        <v>0</v>
      </c>
      <c r="P27" s="92"/>
      <c r="Q27" s="203">
        <v>111.3</v>
      </c>
      <c r="R27" s="192"/>
      <c r="S27" s="62"/>
    </row>
    <row r="28" spans="1:19" s="132" customFormat="1" ht="51.75" thickBot="1">
      <c r="A28" s="1268"/>
      <c r="B28" s="1269"/>
      <c r="C28" s="1269"/>
      <c r="D28" s="1270"/>
      <c r="E28" s="1300"/>
      <c r="F28" s="206" t="s">
        <v>138</v>
      </c>
      <c r="G28" s="172" t="s">
        <v>139</v>
      </c>
      <c r="H28" s="172" t="s">
        <v>139</v>
      </c>
      <c r="I28" s="172" t="s">
        <v>139</v>
      </c>
      <c r="J28" s="172" t="s">
        <v>139</v>
      </c>
      <c r="K28" s="168" t="s">
        <v>162</v>
      </c>
      <c r="L28" s="1285" t="s">
        <v>24</v>
      </c>
      <c r="M28" s="1286"/>
      <c r="N28" s="36">
        <f t="shared" ref="N28:Q28" si="6">SUM(N26:N27)</f>
        <v>131.30000000000001</v>
      </c>
      <c r="O28" s="30">
        <f t="shared" si="6"/>
        <v>20</v>
      </c>
      <c r="P28" s="30">
        <f t="shared" si="6"/>
        <v>0</v>
      </c>
      <c r="Q28" s="204">
        <f t="shared" si="6"/>
        <v>111.3</v>
      </c>
      <c r="R28" s="192"/>
      <c r="S28" s="8"/>
    </row>
    <row r="29" spans="1:19" ht="51">
      <c r="A29" s="1385" t="s">
        <v>9</v>
      </c>
      <c r="B29" s="1309" t="s">
        <v>9</v>
      </c>
      <c r="C29" s="1309" t="s">
        <v>12</v>
      </c>
      <c r="D29" s="1770"/>
      <c r="E29" s="1771" t="s">
        <v>111</v>
      </c>
      <c r="F29" s="167" t="s">
        <v>156</v>
      </c>
      <c r="G29" s="152"/>
      <c r="H29" s="152"/>
      <c r="I29" s="152"/>
      <c r="J29" s="152" t="s">
        <v>83</v>
      </c>
      <c r="K29" s="161" t="s">
        <v>159</v>
      </c>
      <c r="L29" s="150" t="s">
        <v>118</v>
      </c>
      <c r="M29" s="89"/>
      <c r="N29" s="48">
        <v>11</v>
      </c>
      <c r="O29" s="65">
        <f>SUM(N29-Q29)</f>
        <v>11</v>
      </c>
      <c r="P29" s="61"/>
      <c r="Q29" s="181"/>
      <c r="R29" s="178" t="s">
        <v>112</v>
      </c>
      <c r="S29" s="8" t="s">
        <v>83</v>
      </c>
    </row>
    <row r="30" spans="1:19" s="1" customFormat="1" ht="15.75" customHeight="1" thickBot="1">
      <c r="A30" s="1385"/>
      <c r="B30" s="1309"/>
      <c r="C30" s="1309"/>
      <c r="D30" s="1770"/>
      <c r="E30" s="1771"/>
      <c r="F30" s="152"/>
      <c r="G30" s="152"/>
      <c r="H30" s="152"/>
      <c r="I30" s="152"/>
      <c r="J30" s="152"/>
      <c r="K30" s="161"/>
      <c r="L30" s="130"/>
      <c r="M30" s="89"/>
      <c r="N30" s="48"/>
      <c r="O30" s="65">
        <f>SUM(N30-Q30)</f>
        <v>0</v>
      </c>
      <c r="P30" s="61"/>
      <c r="Q30" s="181"/>
      <c r="R30" s="178"/>
      <c r="S30" s="8"/>
    </row>
    <row r="31" spans="1:19" s="44" customFormat="1" ht="51.75" thickBot="1">
      <c r="A31" s="1385"/>
      <c r="B31" s="1309"/>
      <c r="C31" s="1309"/>
      <c r="D31" s="1770"/>
      <c r="E31" s="1772"/>
      <c r="F31" s="134" t="s">
        <v>138</v>
      </c>
      <c r="G31" s="134" t="s">
        <v>139</v>
      </c>
      <c r="H31" s="134" t="s">
        <v>139</v>
      </c>
      <c r="I31" s="134" t="s">
        <v>139</v>
      </c>
      <c r="J31" s="134" t="s">
        <v>139</v>
      </c>
      <c r="K31" s="168" t="s">
        <v>162</v>
      </c>
      <c r="L31" s="1690" t="s">
        <v>24</v>
      </c>
      <c r="M31" s="1672"/>
      <c r="N31" s="41">
        <f t="shared" ref="N31:Q31" si="7">SUM(N29:N30)</f>
        <v>11</v>
      </c>
      <c r="O31" s="41">
        <f t="shared" si="7"/>
        <v>11</v>
      </c>
      <c r="P31" s="41">
        <f t="shared" si="7"/>
        <v>0</v>
      </c>
      <c r="Q31" s="37">
        <f t="shared" si="7"/>
        <v>0</v>
      </c>
      <c r="R31" s="178"/>
      <c r="S31" s="8"/>
    </row>
    <row r="32" spans="1:19" s="44" customFormat="1" ht="13.5" thickBot="1">
      <c r="A32" s="11" t="s">
        <v>9</v>
      </c>
      <c r="B32" s="12" t="s">
        <v>9</v>
      </c>
      <c r="C32" s="12"/>
      <c r="D32" s="22"/>
      <c r="E32" s="1286" t="s">
        <v>23</v>
      </c>
      <c r="F32" s="1264"/>
      <c r="G32" s="1264"/>
      <c r="H32" s="1264"/>
      <c r="I32" s="1264"/>
      <c r="J32" s="1264"/>
      <c r="K32" s="1264"/>
      <c r="L32" s="1264"/>
      <c r="M32" s="1266"/>
      <c r="N32" s="9">
        <f t="shared" ref="N32:Q32" si="8">SUM(N19+N22+N25+N31+N28)</f>
        <v>889.09999999999991</v>
      </c>
      <c r="O32" s="9">
        <f t="shared" si="8"/>
        <v>686</v>
      </c>
      <c r="P32" s="9">
        <f t="shared" si="8"/>
        <v>0</v>
      </c>
      <c r="Q32" s="32">
        <f t="shared" si="8"/>
        <v>203.1</v>
      </c>
      <c r="R32" s="177"/>
      <c r="S32" s="8"/>
    </row>
    <row r="33" spans="1:19" s="43" customFormat="1" ht="33" customHeight="1" thickBot="1">
      <c r="A33" s="13" t="s">
        <v>9</v>
      </c>
      <c r="B33" s="14" t="s">
        <v>10</v>
      </c>
      <c r="C33" s="6"/>
      <c r="D33" s="40"/>
      <c r="E33" s="1247" t="s">
        <v>93</v>
      </c>
      <c r="F33" s="1248"/>
      <c r="G33" s="1248"/>
      <c r="H33" s="1248"/>
      <c r="I33" s="1248"/>
      <c r="J33" s="1248"/>
      <c r="K33" s="1248"/>
      <c r="L33" s="1248"/>
      <c r="M33" s="1248"/>
      <c r="N33" s="15"/>
      <c r="O33" s="15"/>
      <c r="P33" s="15"/>
      <c r="Q33" s="163"/>
      <c r="R33" s="150"/>
      <c r="S33" s="154"/>
    </row>
    <row r="34" spans="1:19" ht="51">
      <c r="A34" s="1268" t="s">
        <v>9</v>
      </c>
      <c r="B34" s="1269" t="s">
        <v>10</v>
      </c>
      <c r="C34" s="1269" t="s">
        <v>63</v>
      </c>
      <c r="D34" s="1270"/>
      <c r="E34" s="1769" t="s">
        <v>86</v>
      </c>
      <c r="F34" s="167" t="s">
        <v>156</v>
      </c>
      <c r="G34" s="161"/>
      <c r="H34" s="161" t="s">
        <v>168</v>
      </c>
      <c r="I34" s="161" t="s">
        <v>168</v>
      </c>
      <c r="J34" s="161"/>
      <c r="K34" s="161" t="s">
        <v>159</v>
      </c>
      <c r="L34" s="94" t="s">
        <v>32</v>
      </c>
      <c r="M34" s="162" t="s">
        <v>39</v>
      </c>
      <c r="N34" s="46">
        <v>25</v>
      </c>
      <c r="O34" s="63">
        <f>SUM(N34-Q34)</f>
        <v>25</v>
      </c>
      <c r="P34" s="60"/>
      <c r="Q34" s="180"/>
      <c r="R34" s="190" t="s">
        <v>44</v>
      </c>
      <c r="S34" s="77" t="s">
        <v>83</v>
      </c>
    </row>
    <row r="35" spans="1:19" s="1" customFormat="1" ht="13.5" thickBot="1">
      <c r="A35" s="1268"/>
      <c r="B35" s="1269"/>
      <c r="C35" s="1269"/>
      <c r="D35" s="1270"/>
      <c r="E35" s="1769"/>
      <c r="F35" s="95"/>
      <c r="G35" s="95"/>
      <c r="H35" s="95"/>
      <c r="I35" s="95"/>
      <c r="J35" s="95"/>
      <c r="K35" s="95"/>
      <c r="L35" s="157"/>
      <c r="M35" s="96"/>
      <c r="N35" s="33"/>
      <c r="O35" s="45">
        <f>SUM(N35-Q35)</f>
        <v>0</v>
      </c>
      <c r="P35" s="34"/>
      <c r="Q35" s="195"/>
      <c r="R35" s="16"/>
      <c r="S35" s="154"/>
    </row>
    <row r="36" spans="1:19" s="44" customFormat="1" ht="51.75" thickBot="1">
      <c r="A36" s="1268"/>
      <c r="B36" s="1269"/>
      <c r="C36" s="1269"/>
      <c r="D36" s="1270"/>
      <c r="E36" s="1300"/>
      <c r="F36" s="166" t="s">
        <v>138</v>
      </c>
      <c r="G36" s="166" t="s">
        <v>139</v>
      </c>
      <c r="H36" s="166" t="s">
        <v>139</v>
      </c>
      <c r="I36" s="166" t="s">
        <v>139</v>
      </c>
      <c r="J36" s="166" t="s">
        <v>139</v>
      </c>
      <c r="K36" s="168" t="s">
        <v>162</v>
      </c>
      <c r="L36" s="1768" t="s">
        <v>24</v>
      </c>
      <c r="M36" s="1768"/>
      <c r="N36" s="9">
        <f t="shared" ref="N36:Q36" si="9">SUM(N34+N35)</f>
        <v>25</v>
      </c>
      <c r="O36" s="35">
        <f t="shared" si="9"/>
        <v>25</v>
      </c>
      <c r="P36" s="9">
        <f t="shared" si="9"/>
        <v>0</v>
      </c>
      <c r="Q36" s="32">
        <f t="shared" si="9"/>
        <v>0</v>
      </c>
      <c r="R36" s="191"/>
      <c r="S36" s="17"/>
    </row>
    <row r="37" spans="1:19" ht="38.25">
      <c r="A37" s="1268" t="s">
        <v>9</v>
      </c>
      <c r="B37" s="1269" t="s">
        <v>10</v>
      </c>
      <c r="C37" s="1269" t="s">
        <v>11</v>
      </c>
      <c r="D37" s="1270"/>
      <c r="E37" s="1679" t="s">
        <v>42</v>
      </c>
      <c r="F37" s="159" t="s">
        <v>155</v>
      </c>
      <c r="G37" s="159"/>
      <c r="H37" s="159">
        <v>22</v>
      </c>
      <c r="I37" s="159">
        <v>22</v>
      </c>
      <c r="J37" s="159">
        <v>21</v>
      </c>
      <c r="K37" s="161" t="s">
        <v>159</v>
      </c>
      <c r="L37" s="130" t="s">
        <v>32</v>
      </c>
      <c r="M37" s="58" t="s">
        <v>59</v>
      </c>
      <c r="N37" s="46">
        <v>67</v>
      </c>
      <c r="O37" s="60">
        <f>SUM(N37-Q37)</f>
        <v>67</v>
      </c>
      <c r="P37" s="60"/>
      <c r="Q37" s="180"/>
      <c r="R37" s="192" t="s">
        <v>71</v>
      </c>
      <c r="S37" s="78">
        <v>65</v>
      </c>
    </row>
    <row r="38" spans="1:19" ht="39.75" customHeight="1" thickBot="1">
      <c r="A38" s="1268"/>
      <c r="B38" s="1269"/>
      <c r="C38" s="1269"/>
      <c r="D38" s="1270"/>
      <c r="E38" s="1680"/>
      <c r="F38" s="159" t="s">
        <v>155</v>
      </c>
      <c r="G38" s="159"/>
      <c r="H38" s="159">
        <v>1</v>
      </c>
      <c r="I38" s="159"/>
      <c r="J38" s="159">
        <v>1</v>
      </c>
      <c r="K38" s="161" t="s">
        <v>159</v>
      </c>
      <c r="L38" s="130"/>
      <c r="M38" s="58"/>
      <c r="N38" s="48"/>
      <c r="O38" s="61">
        <f>SUM(N38-Q38)</f>
        <v>0</v>
      </c>
      <c r="P38" s="61"/>
      <c r="Q38" s="181"/>
      <c r="R38" s="192" t="s">
        <v>67</v>
      </c>
      <c r="S38" s="78">
        <v>2</v>
      </c>
    </row>
    <row r="39" spans="1:19" s="44" customFormat="1" ht="51.75" thickBot="1">
      <c r="A39" s="1268"/>
      <c r="B39" s="1269"/>
      <c r="C39" s="1269"/>
      <c r="D39" s="1270"/>
      <c r="E39" s="1681"/>
      <c r="F39" s="166" t="s">
        <v>138</v>
      </c>
      <c r="G39" s="166" t="s">
        <v>139</v>
      </c>
      <c r="H39" s="166" t="s">
        <v>139</v>
      </c>
      <c r="I39" s="166" t="s">
        <v>139</v>
      </c>
      <c r="J39" s="166" t="s">
        <v>139</v>
      </c>
      <c r="K39" s="168" t="s">
        <v>162</v>
      </c>
      <c r="L39" s="1768" t="s">
        <v>24</v>
      </c>
      <c r="M39" s="1768"/>
      <c r="N39" s="9">
        <f>SUM(N37:N38)</f>
        <v>67</v>
      </c>
      <c r="O39" s="9">
        <f>SUM(O37:O38)</f>
        <v>67</v>
      </c>
      <c r="P39" s="9">
        <f>SUM(P37:P38)</f>
        <v>0</v>
      </c>
      <c r="Q39" s="32">
        <f>SUM(Q37:Q38)</f>
        <v>0</v>
      </c>
      <c r="R39" s="192"/>
      <c r="S39" s="8"/>
    </row>
    <row r="40" spans="1:19">
      <c r="A40" s="1268" t="s">
        <v>9</v>
      </c>
      <c r="B40" s="1269" t="s">
        <v>10</v>
      </c>
      <c r="C40" s="1269" t="s">
        <v>33</v>
      </c>
      <c r="D40" s="1270"/>
      <c r="E40" s="1681" t="s">
        <v>75</v>
      </c>
      <c r="F40" s="159"/>
      <c r="G40" s="159"/>
      <c r="H40" s="159"/>
      <c r="I40" s="159"/>
      <c r="J40" s="159"/>
      <c r="K40" s="159"/>
      <c r="L40" s="16"/>
      <c r="M40" s="97"/>
      <c r="N40" s="47"/>
      <c r="O40" s="71"/>
      <c r="P40" s="66"/>
      <c r="Q40" s="196"/>
      <c r="R40" s="175"/>
      <c r="S40" s="23"/>
    </row>
    <row r="41" spans="1:19" ht="36.75" customHeight="1">
      <c r="A41" s="1268"/>
      <c r="B41" s="1269"/>
      <c r="C41" s="1269"/>
      <c r="D41" s="1270"/>
      <c r="E41" s="1681"/>
      <c r="F41" s="1793" t="s">
        <v>153</v>
      </c>
      <c r="G41" s="1538"/>
      <c r="H41" s="1793">
        <v>10</v>
      </c>
      <c r="I41" s="1538">
        <v>10</v>
      </c>
      <c r="J41" s="1538">
        <v>10</v>
      </c>
      <c r="K41" s="168" t="s">
        <v>141</v>
      </c>
      <c r="L41" s="16" t="s">
        <v>40</v>
      </c>
      <c r="M41" s="97" t="s">
        <v>41</v>
      </c>
      <c r="N41" s="48">
        <v>90.2</v>
      </c>
      <c r="O41" s="79">
        <f>SUM(N41-Q41)</f>
        <v>90.2</v>
      </c>
      <c r="P41" s="76">
        <v>3.6</v>
      </c>
      <c r="Q41" s="197"/>
      <c r="R41" s="1764" t="s">
        <v>84</v>
      </c>
      <c r="S41" s="1762">
        <v>30</v>
      </c>
    </row>
    <row r="42" spans="1:19" ht="15" customHeight="1">
      <c r="A42" s="1268"/>
      <c r="B42" s="1269"/>
      <c r="C42" s="1269"/>
      <c r="D42" s="1270"/>
      <c r="E42" s="1681"/>
      <c r="F42" s="1794"/>
      <c r="G42" s="1539"/>
      <c r="H42" s="1794"/>
      <c r="I42" s="1539"/>
      <c r="J42" s="1539"/>
      <c r="K42" s="168" t="s">
        <v>141</v>
      </c>
      <c r="L42" s="64" t="s">
        <v>32</v>
      </c>
      <c r="M42" s="97" t="s">
        <v>41</v>
      </c>
      <c r="N42" s="146">
        <v>60</v>
      </c>
      <c r="O42" s="80">
        <f>SUM(N42-Q42)</f>
        <v>60</v>
      </c>
      <c r="P42" s="34"/>
      <c r="Q42" s="195"/>
      <c r="R42" s="1765"/>
      <c r="S42" s="1763"/>
    </row>
    <row r="43" spans="1:19" ht="51.75" thickBot="1">
      <c r="A43" s="1268"/>
      <c r="B43" s="1269"/>
      <c r="C43" s="1269"/>
      <c r="D43" s="1270"/>
      <c r="E43" s="1681"/>
      <c r="F43" s="159" t="s">
        <v>154</v>
      </c>
      <c r="G43" s="159">
        <v>5</v>
      </c>
      <c r="H43" s="159">
        <v>5</v>
      </c>
      <c r="I43" s="159">
        <v>5</v>
      </c>
      <c r="J43" s="159">
        <v>5</v>
      </c>
      <c r="K43" s="168" t="s">
        <v>141</v>
      </c>
      <c r="L43" s="64" t="s">
        <v>32</v>
      </c>
      <c r="M43" s="97" t="s">
        <v>41</v>
      </c>
      <c r="N43" s="146">
        <v>5</v>
      </c>
      <c r="O43" s="80">
        <f>SUM(N43-Q43)</f>
        <v>5</v>
      </c>
      <c r="P43" s="34"/>
      <c r="Q43" s="195"/>
      <c r="R43" s="175" t="s">
        <v>123</v>
      </c>
      <c r="S43" s="23">
        <v>5</v>
      </c>
    </row>
    <row r="44" spans="1:19" s="44" customFormat="1" ht="51.75" thickBot="1">
      <c r="A44" s="1268"/>
      <c r="B44" s="1269"/>
      <c r="C44" s="1269"/>
      <c r="D44" s="1270"/>
      <c r="E44" s="1671"/>
      <c r="F44" s="166" t="s">
        <v>138</v>
      </c>
      <c r="G44" s="166" t="s">
        <v>139</v>
      </c>
      <c r="H44" s="166" t="s">
        <v>139</v>
      </c>
      <c r="I44" s="166" t="s">
        <v>139</v>
      </c>
      <c r="J44" s="166" t="s">
        <v>139</v>
      </c>
      <c r="K44" s="168" t="s">
        <v>162</v>
      </c>
      <c r="L44" s="1285" t="s">
        <v>24</v>
      </c>
      <c r="M44" s="1286"/>
      <c r="N44" s="37">
        <f>SUM(N40:N43)</f>
        <v>155.19999999999999</v>
      </c>
      <c r="O44" s="32">
        <f>SUM(O40:O43)</f>
        <v>155.19999999999999</v>
      </c>
      <c r="P44" s="32">
        <f>SUM(P40:P43)</f>
        <v>3.6</v>
      </c>
      <c r="Q44" s="32">
        <f>SUM(Q40:Q43)</f>
        <v>0</v>
      </c>
      <c r="R44" s="193"/>
      <c r="S44" s="173"/>
    </row>
    <row r="45" spans="1:19" ht="88.5" customHeight="1">
      <c r="A45" s="1268" t="s">
        <v>9</v>
      </c>
      <c r="B45" s="1269" t="s">
        <v>10</v>
      </c>
      <c r="C45" s="1269" t="s">
        <v>12</v>
      </c>
      <c r="D45" s="1270"/>
      <c r="E45" s="1769" t="s">
        <v>72</v>
      </c>
      <c r="F45" s="95" t="s">
        <v>152</v>
      </c>
      <c r="G45" s="95" t="s">
        <v>15</v>
      </c>
      <c r="H45" s="95" t="s">
        <v>16</v>
      </c>
      <c r="I45" s="95" t="s">
        <v>18</v>
      </c>
      <c r="J45" s="95" t="s">
        <v>18</v>
      </c>
      <c r="K45" s="168" t="s">
        <v>141</v>
      </c>
      <c r="L45" s="128" t="s">
        <v>32</v>
      </c>
      <c r="M45" s="69" t="s">
        <v>39</v>
      </c>
      <c r="N45" s="47">
        <v>12</v>
      </c>
      <c r="O45" s="63">
        <f>SUM(N45-Q45)</f>
        <v>12</v>
      </c>
      <c r="P45" s="66"/>
      <c r="Q45" s="196"/>
      <c r="R45" s="194" t="s">
        <v>124</v>
      </c>
      <c r="S45" s="8" t="s">
        <v>18</v>
      </c>
    </row>
    <row r="46" spans="1:19" s="1" customFormat="1" ht="13.5" thickBot="1">
      <c r="A46" s="1268"/>
      <c r="B46" s="1269"/>
      <c r="C46" s="1269"/>
      <c r="D46" s="1270"/>
      <c r="E46" s="1769"/>
      <c r="F46" s="95"/>
      <c r="G46" s="95"/>
      <c r="H46" s="95"/>
      <c r="I46" s="95"/>
      <c r="J46" s="95"/>
      <c r="K46" s="95"/>
      <c r="L46" s="93"/>
      <c r="M46" s="18"/>
      <c r="N46" s="147"/>
      <c r="O46" s="45">
        <f>SUM(N46-Q46)</f>
        <v>0</v>
      </c>
      <c r="P46" s="29"/>
      <c r="Q46" s="198"/>
      <c r="R46" s="194"/>
      <c r="S46" s="8"/>
    </row>
    <row r="47" spans="1:19" s="44" customFormat="1" ht="51.75" thickBot="1">
      <c r="A47" s="1268"/>
      <c r="B47" s="1269"/>
      <c r="C47" s="1269"/>
      <c r="D47" s="1270"/>
      <c r="E47" s="1300"/>
      <c r="F47" s="205" t="s">
        <v>138</v>
      </c>
      <c r="G47" s="205" t="s">
        <v>139</v>
      </c>
      <c r="H47" s="205" t="s">
        <v>139</v>
      </c>
      <c r="I47" s="205" t="s">
        <v>139</v>
      </c>
      <c r="J47" s="205" t="s">
        <v>139</v>
      </c>
      <c r="K47" s="168" t="s">
        <v>162</v>
      </c>
      <c r="L47" s="1768" t="s">
        <v>24</v>
      </c>
      <c r="M47" s="1768"/>
      <c r="N47" s="28">
        <f t="shared" ref="N47:Q47" si="10">SUM(N45+N46)</f>
        <v>12</v>
      </c>
      <c r="O47" s="9">
        <f t="shared" si="10"/>
        <v>12</v>
      </c>
      <c r="P47" s="9">
        <f t="shared" si="10"/>
        <v>0</v>
      </c>
      <c r="Q47" s="32">
        <f t="shared" si="10"/>
        <v>0</v>
      </c>
      <c r="R47" s="194"/>
      <c r="S47" s="19"/>
    </row>
    <row r="48" spans="1:19" ht="38.25">
      <c r="A48" s="1385" t="s">
        <v>9</v>
      </c>
      <c r="B48" s="1309" t="s">
        <v>10</v>
      </c>
      <c r="C48" s="1309" t="s">
        <v>116</v>
      </c>
      <c r="D48" s="1770"/>
      <c r="E48" s="1771" t="s">
        <v>82</v>
      </c>
      <c r="F48" s="170" t="s">
        <v>151</v>
      </c>
      <c r="G48" s="152"/>
      <c r="H48" s="152"/>
      <c r="I48" s="152" t="s">
        <v>15</v>
      </c>
      <c r="J48" s="152"/>
      <c r="K48" s="161" t="s">
        <v>161</v>
      </c>
      <c r="L48" s="128" t="s">
        <v>32</v>
      </c>
      <c r="M48" s="69" t="s">
        <v>56</v>
      </c>
      <c r="N48" s="59">
        <v>23.4</v>
      </c>
      <c r="O48" s="60">
        <f>SUM(N48-Q48)</f>
        <v>23.4</v>
      </c>
      <c r="P48" s="60"/>
      <c r="Q48" s="91"/>
      <c r="R48" s="178" t="s">
        <v>81</v>
      </c>
      <c r="S48" s="78">
        <v>1</v>
      </c>
    </row>
    <row r="49" spans="1:19" ht="48" customHeight="1">
      <c r="A49" s="1385"/>
      <c r="B49" s="1309"/>
      <c r="C49" s="1309"/>
      <c r="D49" s="1770"/>
      <c r="E49" s="1771"/>
      <c r="F49" s="170" t="s">
        <v>150</v>
      </c>
      <c r="G49" s="152"/>
      <c r="H49" s="165" t="s">
        <v>15</v>
      </c>
      <c r="I49" s="152"/>
      <c r="J49" s="152"/>
      <c r="K49" s="161" t="s">
        <v>161</v>
      </c>
      <c r="L49" s="128" t="s">
        <v>32</v>
      </c>
      <c r="M49" s="69" t="s">
        <v>56</v>
      </c>
      <c r="N49" s="67">
        <v>7.1</v>
      </c>
      <c r="O49" s="61">
        <f>SUM(N49-Q49)</f>
        <v>7.1</v>
      </c>
      <c r="P49" s="66"/>
      <c r="Q49" s="199"/>
      <c r="R49" s="178" t="s">
        <v>110</v>
      </c>
      <c r="S49" s="78">
        <v>1</v>
      </c>
    </row>
    <row r="50" spans="1:19" ht="30.75" customHeight="1" thickBot="1">
      <c r="A50" s="1385"/>
      <c r="B50" s="1309"/>
      <c r="C50" s="1309"/>
      <c r="D50" s="1770"/>
      <c r="E50" s="1771"/>
      <c r="F50" s="208" t="s">
        <v>142</v>
      </c>
      <c r="G50" s="209" t="s">
        <v>139</v>
      </c>
      <c r="H50" s="209" t="s">
        <v>139</v>
      </c>
      <c r="I50" s="209"/>
      <c r="J50" s="209"/>
      <c r="K50" s="208" t="s">
        <v>143</v>
      </c>
      <c r="L50" s="130" t="s">
        <v>32</v>
      </c>
      <c r="M50" s="89" t="s">
        <v>56</v>
      </c>
      <c r="N50" s="67">
        <v>132.30000000000001</v>
      </c>
      <c r="O50" s="61">
        <f>SUM(N50-Q50)</f>
        <v>132.30000000000001</v>
      </c>
      <c r="P50" s="66"/>
      <c r="Q50" s="196"/>
      <c r="R50" s="178"/>
      <c r="S50" s="78"/>
    </row>
    <row r="51" spans="1:19" s="44" customFormat="1" ht="51.75" thickBot="1">
      <c r="A51" s="1385"/>
      <c r="B51" s="1309"/>
      <c r="C51" s="1309"/>
      <c r="D51" s="1770"/>
      <c r="E51" s="1772"/>
      <c r="F51" s="168" t="s">
        <v>140</v>
      </c>
      <c r="G51" s="207" t="s">
        <v>139</v>
      </c>
      <c r="H51" s="207" t="s">
        <v>139</v>
      </c>
      <c r="I51" s="207" t="s">
        <v>139</v>
      </c>
      <c r="J51" s="207" t="s">
        <v>139</v>
      </c>
      <c r="K51" s="166" t="s">
        <v>163</v>
      </c>
      <c r="L51" s="1672" t="s">
        <v>24</v>
      </c>
      <c r="M51" s="1672"/>
      <c r="N51" s="41">
        <f t="shared" ref="N51:Q51" si="11">SUM(N48:N50)</f>
        <v>162.80000000000001</v>
      </c>
      <c r="O51" s="36">
        <f t="shared" si="11"/>
        <v>162.80000000000001</v>
      </c>
      <c r="P51" s="36">
        <f t="shared" si="11"/>
        <v>0</v>
      </c>
      <c r="Q51" s="37">
        <f t="shared" si="11"/>
        <v>0</v>
      </c>
      <c r="R51" s="179"/>
      <c r="S51" s="19"/>
    </row>
    <row r="52" spans="1:19" ht="38.25">
      <c r="A52" s="1385" t="s">
        <v>9</v>
      </c>
      <c r="B52" s="1309" t="s">
        <v>10</v>
      </c>
      <c r="C52" s="1309" t="s">
        <v>70</v>
      </c>
      <c r="D52" s="1770"/>
      <c r="E52" s="1771" t="s">
        <v>106</v>
      </c>
      <c r="F52" s="152" t="s">
        <v>164</v>
      </c>
      <c r="G52" s="152"/>
      <c r="H52" s="152"/>
      <c r="I52" s="152" t="s">
        <v>16</v>
      </c>
      <c r="J52" s="152"/>
      <c r="K52" s="152" t="s">
        <v>144</v>
      </c>
      <c r="L52" s="128" t="s">
        <v>32</v>
      </c>
      <c r="M52" s="69" t="s">
        <v>56</v>
      </c>
      <c r="N52" s="47">
        <v>50</v>
      </c>
      <c r="O52" s="63">
        <f>SUM(N52-Q52)</f>
        <v>50</v>
      </c>
      <c r="P52" s="66"/>
      <c r="Q52" s="196"/>
      <c r="R52" s="192" t="s">
        <v>107</v>
      </c>
      <c r="S52" s="8" t="s">
        <v>16</v>
      </c>
    </row>
    <row r="53" spans="1:19" s="1" customFormat="1" ht="13.5" thickBot="1">
      <c r="A53" s="1385"/>
      <c r="B53" s="1309"/>
      <c r="C53" s="1309"/>
      <c r="D53" s="1770"/>
      <c r="E53" s="1771"/>
      <c r="F53" s="152"/>
      <c r="G53" s="152"/>
      <c r="H53" s="152"/>
      <c r="I53" s="152"/>
      <c r="J53" s="152"/>
      <c r="K53" s="152"/>
      <c r="L53" s="130"/>
      <c r="M53" s="89"/>
      <c r="N53" s="48"/>
      <c r="O53" s="65">
        <f>SUM(N53-Q53)</f>
        <v>0</v>
      </c>
      <c r="P53" s="61"/>
      <c r="Q53" s="181"/>
      <c r="R53" s="178"/>
      <c r="S53" s="8"/>
    </row>
    <row r="54" spans="1:19" s="44" customFormat="1" ht="51.75" thickBot="1">
      <c r="A54" s="1385"/>
      <c r="B54" s="1309"/>
      <c r="C54" s="1309"/>
      <c r="D54" s="1770"/>
      <c r="E54" s="1772"/>
      <c r="F54" s="166" t="s">
        <v>138</v>
      </c>
      <c r="G54" s="166" t="s">
        <v>139</v>
      </c>
      <c r="H54" s="166" t="s">
        <v>139</v>
      </c>
      <c r="I54" s="166" t="s">
        <v>139</v>
      </c>
      <c r="J54" s="166" t="s">
        <v>139</v>
      </c>
      <c r="K54" s="166" t="s">
        <v>162</v>
      </c>
      <c r="L54" s="1672" t="s">
        <v>24</v>
      </c>
      <c r="M54" s="1672"/>
      <c r="N54" s="41">
        <f t="shared" ref="N54:Q54" si="12">SUM(N52:N53)</f>
        <v>50</v>
      </c>
      <c r="O54" s="41">
        <f t="shared" si="12"/>
        <v>50</v>
      </c>
      <c r="P54" s="41">
        <f t="shared" si="12"/>
        <v>0</v>
      </c>
      <c r="Q54" s="37">
        <f t="shared" si="12"/>
        <v>0</v>
      </c>
      <c r="R54" s="178"/>
      <c r="S54" s="8"/>
    </row>
    <row r="55" spans="1:19" s="102" customFormat="1" ht="24.75" customHeight="1">
      <c r="A55" s="1268" t="s">
        <v>9</v>
      </c>
      <c r="B55" s="1309" t="s">
        <v>10</v>
      </c>
      <c r="C55" s="1309" t="s">
        <v>13</v>
      </c>
      <c r="D55" s="1310"/>
      <c r="E55" s="1272" t="s">
        <v>90</v>
      </c>
      <c r="F55" s="153" t="s">
        <v>165</v>
      </c>
      <c r="G55" s="153"/>
      <c r="H55" s="153"/>
      <c r="I55" s="153">
        <v>1</v>
      </c>
      <c r="J55" s="153"/>
      <c r="K55" s="161" t="s">
        <v>161</v>
      </c>
      <c r="L55" s="158" t="s">
        <v>32</v>
      </c>
      <c r="M55" s="145" t="s">
        <v>39</v>
      </c>
      <c r="N55" s="121">
        <v>10</v>
      </c>
      <c r="O55" s="113">
        <f>SUM(N55-Q55)</f>
        <v>10</v>
      </c>
      <c r="P55" s="122"/>
      <c r="Q55" s="188"/>
      <c r="R55" s="178" t="s">
        <v>121</v>
      </c>
      <c r="S55" s="154" t="s">
        <v>15</v>
      </c>
    </row>
    <row r="56" spans="1:19" s="105" customFormat="1" ht="39" thickBot="1">
      <c r="A56" s="1268"/>
      <c r="B56" s="1309"/>
      <c r="C56" s="1309"/>
      <c r="D56" s="1310"/>
      <c r="E56" s="1272"/>
      <c r="F56" s="153" t="s">
        <v>157</v>
      </c>
      <c r="G56" s="153"/>
      <c r="H56" s="153">
        <v>1</v>
      </c>
      <c r="I56" s="153"/>
      <c r="J56" s="153"/>
      <c r="K56" s="210" t="s">
        <v>160</v>
      </c>
      <c r="L56" s="128" t="s">
        <v>32</v>
      </c>
      <c r="M56" s="69" t="s">
        <v>39</v>
      </c>
      <c r="N56" s="133">
        <v>10</v>
      </c>
      <c r="O56" s="123">
        <f>SUM(N56-Q56)</f>
        <v>10</v>
      </c>
      <c r="P56" s="124"/>
      <c r="Q56" s="200"/>
      <c r="R56" s="178" t="s">
        <v>122</v>
      </c>
      <c r="S56" s="154" t="s">
        <v>15</v>
      </c>
    </row>
    <row r="57" spans="1:19" s="105" customFormat="1" ht="51.75" thickBot="1">
      <c r="A57" s="1268"/>
      <c r="B57" s="1309"/>
      <c r="C57" s="1309"/>
      <c r="D57" s="1310"/>
      <c r="E57" s="1662"/>
      <c r="F57" s="166" t="s">
        <v>138</v>
      </c>
      <c r="G57" s="166" t="s">
        <v>139</v>
      </c>
      <c r="H57" s="166" t="s">
        <v>139</v>
      </c>
      <c r="I57" s="166" t="s">
        <v>139</v>
      </c>
      <c r="J57" s="166" t="s">
        <v>139</v>
      </c>
      <c r="K57" s="168" t="s">
        <v>162</v>
      </c>
      <c r="L57" s="1795" t="s">
        <v>24</v>
      </c>
      <c r="M57" s="1416"/>
      <c r="N57" s="119">
        <f t="shared" ref="N57:Q57" si="13">SUM(N55:N56)</f>
        <v>20</v>
      </c>
      <c r="O57" s="120">
        <f t="shared" si="13"/>
        <v>20</v>
      </c>
      <c r="P57" s="110">
        <f t="shared" si="13"/>
        <v>0</v>
      </c>
      <c r="Q57" s="120">
        <f t="shared" si="13"/>
        <v>0</v>
      </c>
      <c r="R57" s="179"/>
      <c r="S57" s="17"/>
    </row>
    <row r="58" spans="1:19" s="44" customFormat="1" ht="13.5" thickBot="1">
      <c r="A58" s="20" t="s">
        <v>9</v>
      </c>
      <c r="B58" s="21" t="s">
        <v>10</v>
      </c>
      <c r="C58" s="12"/>
      <c r="D58" s="22"/>
      <c r="E58" s="1279" t="s">
        <v>23</v>
      </c>
      <c r="F58" s="1279"/>
      <c r="G58" s="1279"/>
      <c r="H58" s="1279"/>
      <c r="I58" s="1279"/>
      <c r="J58" s="1279"/>
      <c r="K58" s="1279"/>
      <c r="L58" s="1279"/>
      <c r="M58" s="1279"/>
      <c r="N58" s="32">
        <f>SUM(N57,N54,N51,N47,N44,N39,N36)</f>
        <v>492</v>
      </c>
      <c r="O58" s="32">
        <f>SUM(O57,O54,O51,O47,O44,O39,O36)</f>
        <v>492</v>
      </c>
      <c r="P58" s="32">
        <f>SUM(P57,P54,P51,P47,P44,P39,P36)</f>
        <v>3.6</v>
      </c>
      <c r="Q58" s="32">
        <f>SUM(Q57,Q54,Q51,Q47,Q44,Q39,Q36)</f>
        <v>0</v>
      </c>
      <c r="R58" s="177"/>
      <c r="S58" s="8"/>
    </row>
    <row r="59" spans="1:19" s="43" customFormat="1" ht="45.75" customHeight="1" thickBot="1">
      <c r="A59" s="13" t="s">
        <v>9</v>
      </c>
      <c r="B59" s="14" t="s">
        <v>11</v>
      </c>
      <c r="C59" s="6"/>
      <c r="D59" s="40"/>
      <c r="E59" s="1281" t="s">
        <v>94</v>
      </c>
      <c r="F59" s="1282"/>
      <c r="G59" s="1282"/>
      <c r="H59" s="1282"/>
      <c r="I59" s="1282"/>
      <c r="J59" s="1282"/>
      <c r="K59" s="1282"/>
      <c r="L59" s="1282"/>
      <c r="M59" s="1282"/>
      <c r="N59" s="15"/>
      <c r="O59" s="15"/>
      <c r="P59" s="15"/>
      <c r="Q59" s="163"/>
      <c r="R59" s="150"/>
      <c r="S59" s="154"/>
    </row>
    <row r="60" spans="1:19" ht="43.5" customHeight="1">
      <c r="A60" s="1268" t="s">
        <v>9</v>
      </c>
      <c r="B60" s="1309" t="s">
        <v>11</v>
      </c>
      <c r="C60" s="1309" t="s">
        <v>10</v>
      </c>
      <c r="D60" s="1310"/>
      <c r="E60" s="1772" t="s">
        <v>57</v>
      </c>
      <c r="F60" s="160" t="s">
        <v>167</v>
      </c>
      <c r="G60" s="151" t="s">
        <v>18</v>
      </c>
      <c r="H60" s="151" t="s">
        <v>19</v>
      </c>
      <c r="I60" s="151" t="s">
        <v>19</v>
      </c>
      <c r="J60" s="151" t="s">
        <v>18</v>
      </c>
      <c r="K60" s="210" t="s">
        <v>160</v>
      </c>
      <c r="L60" s="94" t="s">
        <v>32</v>
      </c>
      <c r="M60" s="162" t="s">
        <v>37</v>
      </c>
      <c r="N60" s="59">
        <v>12.2</v>
      </c>
      <c r="O60" s="60">
        <f>SUM(N60-Q60)</f>
        <v>12.2</v>
      </c>
      <c r="P60" s="60"/>
      <c r="Q60" s="180"/>
      <c r="R60" s="174" t="s">
        <v>58</v>
      </c>
      <c r="S60" s="90">
        <v>20</v>
      </c>
    </row>
    <row r="61" spans="1:19" ht="52.5" customHeight="1" thickBot="1">
      <c r="A61" s="1268"/>
      <c r="B61" s="1309"/>
      <c r="C61" s="1309"/>
      <c r="D61" s="1310"/>
      <c r="E61" s="1790"/>
      <c r="F61" s="160" t="s">
        <v>167</v>
      </c>
      <c r="G61" s="160" t="s">
        <v>19</v>
      </c>
      <c r="H61" s="160" t="s">
        <v>20</v>
      </c>
      <c r="I61" s="160" t="s">
        <v>21</v>
      </c>
      <c r="J61" s="160" t="s">
        <v>133</v>
      </c>
      <c r="K61" s="210" t="s">
        <v>160</v>
      </c>
      <c r="L61" s="94" t="s">
        <v>32</v>
      </c>
      <c r="M61" s="162" t="s">
        <v>37</v>
      </c>
      <c r="N61" s="68">
        <v>7</v>
      </c>
      <c r="O61" s="66">
        <f>SUM(N61-Q61)</f>
        <v>7</v>
      </c>
      <c r="P61" s="61"/>
      <c r="Q61" s="181"/>
      <c r="R61" s="175" t="s">
        <v>79</v>
      </c>
      <c r="S61" s="90">
        <v>30</v>
      </c>
    </row>
    <row r="62" spans="1:19" s="1" customFormat="1" ht="51.75" thickBot="1">
      <c r="A62" s="1268"/>
      <c r="B62" s="1309"/>
      <c r="C62" s="1309"/>
      <c r="D62" s="1310"/>
      <c r="E62" s="1790"/>
      <c r="F62" s="206" t="s">
        <v>138</v>
      </c>
      <c r="G62" s="172" t="s">
        <v>139</v>
      </c>
      <c r="H62" s="172" t="s">
        <v>139</v>
      </c>
      <c r="I62" s="172" t="s">
        <v>139</v>
      </c>
      <c r="J62" s="172" t="s">
        <v>139</v>
      </c>
      <c r="K62" s="168" t="s">
        <v>162</v>
      </c>
      <c r="L62" s="1264" t="s">
        <v>24</v>
      </c>
      <c r="M62" s="1264"/>
      <c r="N62" s="41">
        <f t="shared" ref="N62:Q62" si="14">SUM(N60:N61)</f>
        <v>19.2</v>
      </c>
      <c r="O62" s="41">
        <f t="shared" si="14"/>
        <v>19.2</v>
      </c>
      <c r="P62" s="41">
        <f t="shared" si="14"/>
        <v>0</v>
      </c>
      <c r="Q62" s="37">
        <f t="shared" si="14"/>
        <v>0</v>
      </c>
      <c r="R62" s="174"/>
      <c r="S62" s="8"/>
    </row>
    <row r="63" spans="1:19" ht="38.25" customHeight="1">
      <c r="A63" s="1385" t="s">
        <v>9</v>
      </c>
      <c r="B63" s="1309" t="s">
        <v>11</v>
      </c>
      <c r="C63" s="1309" t="s">
        <v>33</v>
      </c>
      <c r="D63" s="1770"/>
      <c r="E63" s="1272" t="s">
        <v>80</v>
      </c>
      <c r="F63" s="153" t="s">
        <v>166</v>
      </c>
      <c r="G63" s="153"/>
      <c r="H63" s="153"/>
      <c r="I63" s="153"/>
      <c r="J63" s="153">
        <v>1</v>
      </c>
      <c r="K63" s="210" t="s">
        <v>160</v>
      </c>
      <c r="L63" s="16" t="s">
        <v>32</v>
      </c>
      <c r="M63" s="97" t="s">
        <v>37</v>
      </c>
      <c r="N63" s="68">
        <v>16</v>
      </c>
      <c r="O63" s="61">
        <f>SUM(N63-Q63)</f>
        <v>16</v>
      </c>
      <c r="P63" s="61"/>
      <c r="Q63" s="181"/>
      <c r="R63" s="176" t="s">
        <v>65</v>
      </c>
      <c r="S63" s="8" t="s">
        <v>15</v>
      </c>
    </row>
    <row r="64" spans="1:19" ht="12.75" customHeight="1" thickBot="1">
      <c r="A64" s="1385"/>
      <c r="B64" s="1309"/>
      <c r="C64" s="1309"/>
      <c r="D64" s="1770"/>
      <c r="E64" s="1272"/>
      <c r="F64" s="153"/>
      <c r="G64" s="153"/>
      <c r="H64" s="153"/>
      <c r="I64" s="153"/>
      <c r="J64" s="153"/>
      <c r="K64" s="153"/>
      <c r="L64" s="16"/>
      <c r="M64" s="97"/>
      <c r="N64" s="68"/>
      <c r="O64" s="61">
        <f>SUM(N64-Q64)</f>
        <v>0</v>
      </c>
      <c r="P64" s="61"/>
      <c r="Q64" s="181"/>
      <c r="R64" s="176"/>
      <c r="S64" s="8"/>
    </row>
    <row r="65" spans="1:19" s="1" customFormat="1" ht="58.5" customHeight="1" thickBot="1">
      <c r="A65" s="1385"/>
      <c r="B65" s="1309"/>
      <c r="C65" s="1309"/>
      <c r="D65" s="1770"/>
      <c r="E65" s="1272"/>
      <c r="F65" s="206" t="s">
        <v>138</v>
      </c>
      <c r="G65" s="172" t="s">
        <v>139</v>
      </c>
      <c r="H65" s="172" t="s">
        <v>139</v>
      </c>
      <c r="I65" s="172" t="s">
        <v>139</v>
      </c>
      <c r="J65" s="172" t="s">
        <v>139</v>
      </c>
      <c r="K65" s="168" t="s">
        <v>162</v>
      </c>
      <c r="L65" s="1274" t="s">
        <v>24</v>
      </c>
      <c r="M65" s="1275"/>
      <c r="N65" s="41">
        <f>SUM(N63:N64)</f>
        <v>16</v>
      </c>
      <c r="O65" s="41">
        <f>SUM(O63:O64)</f>
        <v>16</v>
      </c>
      <c r="P65" s="41">
        <f>SUM(P63:P64)</f>
        <v>0</v>
      </c>
      <c r="Q65" s="37">
        <f>SUM(Q63:Q64)</f>
        <v>0</v>
      </c>
      <c r="R65" s="177"/>
      <c r="S65" s="8"/>
    </row>
    <row r="66" spans="1:19" s="102" customFormat="1" ht="45.75" customHeight="1">
      <c r="A66" s="1268" t="s">
        <v>9</v>
      </c>
      <c r="B66" s="1309" t="s">
        <v>11</v>
      </c>
      <c r="C66" s="1309" t="s">
        <v>34</v>
      </c>
      <c r="D66" s="1310"/>
      <c r="E66" s="1745" t="s">
        <v>113</v>
      </c>
      <c r="F66" s="171" t="s">
        <v>148</v>
      </c>
      <c r="G66" s="170">
        <v>100</v>
      </c>
      <c r="H66" s="170">
        <v>100</v>
      </c>
      <c r="I66" s="170">
        <v>100</v>
      </c>
      <c r="J66" s="170">
        <v>100</v>
      </c>
      <c r="K66" s="161" t="s">
        <v>161</v>
      </c>
      <c r="L66" s="149" t="s">
        <v>32</v>
      </c>
      <c r="M66" s="98" t="s">
        <v>56</v>
      </c>
      <c r="N66" s="99">
        <v>10</v>
      </c>
      <c r="O66" s="100">
        <f>SUM(N66-Q66)</f>
        <v>10</v>
      </c>
      <c r="P66" s="101"/>
      <c r="Q66" s="182"/>
      <c r="R66" s="178" t="s">
        <v>88</v>
      </c>
      <c r="S66" s="154" t="s">
        <v>83</v>
      </c>
    </row>
    <row r="67" spans="1:19" s="105" customFormat="1" ht="29.25" customHeight="1" thickBot="1">
      <c r="A67" s="1268"/>
      <c r="B67" s="1309"/>
      <c r="C67" s="1309"/>
      <c r="D67" s="1310"/>
      <c r="E67" s="1745"/>
      <c r="F67" s="170"/>
      <c r="G67" s="170"/>
      <c r="H67" s="170"/>
      <c r="I67" s="170"/>
      <c r="J67" s="170"/>
      <c r="K67" s="170"/>
      <c r="L67" s="148"/>
      <c r="M67" s="98"/>
      <c r="N67" s="103"/>
      <c r="O67" s="100">
        <f>SUM(N67-Q67)</f>
        <v>0</v>
      </c>
      <c r="P67" s="104"/>
      <c r="Q67" s="183"/>
      <c r="R67" s="178"/>
      <c r="S67" s="154"/>
    </row>
    <row r="68" spans="1:19" s="105" customFormat="1" ht="51.75" thickBot="1">
      <c r="A68" s="1268"/>
      <c r="B68" s="1309"/>
      <c r="C68" s="1309"/>
      <c r="D68" s="1310"/>
      <c r="E68" s="1745"/>
      <c r="F68" s="95" t="s">
        <v>138</v>
      </c>
      <c r="G68" s="165" t="s">
        <v>139</v>
      </c>
      <c r="H68" s="165" t="s">
        <v>139</v>
      </c>
      <c r="I68" s="165" t="s">
        <v>139</v>
      </c>
      <c r="J68" s="165" t="s">
        <v>139</v>
      </c>
      <c r="K68" s="168" t="s">
        <v>162</v>
      </c>
      <c r="L68" s="1264" t="s">
        <v>24</v>
      </c>
      <c r="M68" s="1264"/>
      <c r="N68" s="106">
        <f t="shared" ref="N68:Q68" si="15">SUM(N66:N67)</f>
        <v>10</v>
      </c>
      <c r="O68" s="108">
        <f t="shared" si="15"/>
        <v>10</v>
      </c>
      <c r="P68" s="109">
        <f t="shared" si="15"/>
        <v>0</v>
      </c>
      <c r="Q68" s="184">
        <f t="shared" si="15"/>
        <v>0</v>
      </c>
      <c r="R68" s="179"/>
      <c r="S68" s="17"/>
    </row>
    <row r="69" spans="1:19" s="102" customFormat="1" ht="51">
      <c r="A69" s="1268" t="s">
        <v>9</v>
      </c>
      <c r="B69" s="1309" t="s">
        <v>11</v>
      </c>
      <c r="C69" s="1309" t="s">
        <v>38</v>
      </c>
      <c r="D69" s="1310"/>
      <c r="E69" s="1744" t="s">
        <v>114</v>
      </c>
      <c r="F69" s="170" t="s">
        <v>147</v>
      </c>
      <c r="G69" s="170">
        <v>100</v>
      </c>
      <c r="H69" s="170">
        <v>100</v>
      </c>
      <c r="I69" s="170">
        <v>100</v>
      </c>
      <c r="J69" s="170">
        <v>100</v>
      </c>
      <c r="K69" s="161" t="s">
        <v>161</v>
      </c>
      <c r="L69" s="148" t="s">
        <v>32</v>
      </c>
      <c r="M69" s="111" t="s">
        <v>56</v>
      </c>
      <c r="N69" s="112">
        <v>15</v>
      </c>
      <c r="O69" s="100">
        <f>SUM(N69-Q69)</f>
        <v>15</v>
      </c>
      <c r="P69" s="113"/>
      <c r="Q69" s="185"/>
      <c r="R69" s="178" t="s">
        <v>88</v>
      </c>
      <c r="S69" s="154" t="s">
        <v>83</v>
      </c>
    </row>
    <row r="70" spans="1:19" s="102" customFormat="1" ht="22.5" customHeight="1" thickBot="1">
      <c r="A70" s="1268"/>
      <c r="B70" s="1309"/>
      <c r="C70" s="1309"/>
      <c r="D70" s="1310"/>
      <c r="E70" s="1745"/>
      <c r="F70" s="170"/>
      <c r="G70" s="170"/>
      <c r="H70" s="170"/>
      <c r="I70" s="170"/>
      <c r="J70" s="170"/>
      <c r="K70" s="170"/>
      <c r="L70" s="148"/>
      <c r="M70" s="98"/>
      <c r="N70" s="99"/>
      <c r="O70" s="114">
        <v>0</v>
      </c>
      <c r="P70" s="101"/>
      <c r="Q70" s="182"/>
      <c r="R70" s="175"/>
      <c r="S70" s="154"/>
    </row>
    <row r="71" spans="1:19" s="105" customFormat="1" ht="54" customHeight="1" thickBot="1">
      <c r="A71" s="1268"/>
      <c r="B71" s="1309"/>
      <c r="C71" s="1309"/>
      <c r="D71" s="1310"/>
      <c r="E71" s="1287"/>
      <c r="F71" s="95" t="s">
        <v>138</v>
      </c>
      <c r="G71" s="165" t="s">
        <v>139</v>
      </c>
      <c r="H71" s="165" t="s">
        <v>139</v>
      </c>
      <c r="I71" s="165" t="s">
        <v>139</v>
      </c>
      <c r="J71" s="165" t="s">
        <v>139</v>
      </c>
      <c r="K71" s="168" t="s">
        <v>162</v>
      </c>
      <c r="L71" s="1264" t="s">
        <v>24</v>
      </c>
      <c r="M71" s="1264"/>
      <c r="N71" s="106">
        <f t="shared" ref="N71:Q71" si="16">SUM(N69:N70)</f>
        <v>15</v>
      </c>
      <c r="O71" s="115">
        <f t="shared" si="16"/>
        <v>15</v>
      </c>
      <c r="P71" s="115">
        <f t="shared" si="16"/>
        <v>0</v>
      </c>
      <c r="Q71" s="186">
        <f t="shared" si="16"/>
        <v>0</v>
      </c>
      <c r="R71" s="179"/>
      <c r="S71" s="17"/>
    </row>
    <row r="72" spans="1:19" s="102" customFormat="1" ht="38.25">
      <c r="A72" s="1268" t="s">
        <v>9</v>
      </c>
      <c r="B72" s="1309" t="s">
        <v>11</v>
      </c>
      <c r="C72" s="1309" t="s">
        <v>116</v>
      </c>
      <c r="D72" s="1310"/>
      <c r="E72" s="1303" t="s">
        <v>117</v>
      </c>
      <c r="F72" s="169" t="s">
        <v>145</v>
      </c>
      <c r="G72" s="168" t="s">
        <v>83</v>
      </c>
      <c r="H72" s="168" t="s">
        <v>83</v>
      </c>
      <c r="I72" s="168" t="s">
        <v>83</v>
      </c>
      <c r="J72" s="168" t="s">
        <v>83</v>
      </c>
      <c r="K72" s="167" t="s">
        <v>144</v>
      </c>
      <c r="L72" s="94" t="s">
        <v>32</v>
      </c>
      <c r="M72" s="116" t="s">
        <v>37</v>
      </c>
      <c r="N72" s="117">
        <v>25</v>
      </c>
      <c r="O72" s="113">
        <f>SUM(N72-Q72)</f>
        <v>25</v>
      </c>
      <c r="P72" s="118"/>
      <c r="Q72" s="185"/>
      <c r="R72" s="178" t="s">
        <v>88</v>
      </c>
      <c r="S72" s="78">
        <v>100</v>
      </c>
    </row>
    <row r="73" spans="1:19" s="102" customFormat="1" ht="38.25">
      <c r="A73" s="1268"/>
      <c r="B73" s="1309"/>
      <c r="C73" s="1309"/>
      <c r="D73" s="1310"/>
      <c r="E73" s="1303"/>
      <c r="F73" s="211" t="s">
        <v>145</v>
      </c>
      <c r="G73" s="168"/>
      <c r="H73" s="168" t="s">
        <v>15</v>
      </c>
      <c r="I73" s="168"/>
      <c r="J73" s="168"/>
      <c r="K73" s="167" t="s">
        <v>144</v>
      </c>
      <c r="L73" s="94" t="s">
        <v>32</v>
      </c>
      <c r="M73" s="116" t="s">
        <v>37</v>
      </c>
      <c r="N73" s="99">
        <v>9.8000000000000007</v>
      </c>
      <c r="O73" s="114">
        <f>SUM(N73-Q73)</f>
        <v>9.8000000000000007</v>
      </c>
      <c r="P73" s="101"/>
      <c r="Q73" s="187"/>
      <c r="R73" s="178" t="s">
        <v>108</v>
      </c>
      <c r="S73" s="78">
        <v>1</v>
      </c>
    </row>
    <row r="74" spans="1:19" s="102" customFormat="1" ht="39" thickBot="1">
      <c r="A74" s="1268"/>
      <c r="B74" s="1309"/>
      <c r="C74" s="1309"/>
      <c r="D74" s="1310"/>
      <c r="E74" s="1303"/>
      <c r="F74" s="169" t="s">
        <v>145</v>
      </c>
      <c r="G74" s="168"/>
      <c r="H74" s="168"/>
      <c r="I74" s="168"/>
      <c r="J74" s="168" t="s">
        <v>15</v>
      </c>
      <c r="K74" s="167" t="s">
        <v>146</v>
      </c>
      <c r="L74" s="94" t="s">
        <v>32</v>
      </c>
      <c r="M74" s="116" t="s">
        <v>37</v>
      </c>
      <c r="N74" s="99">
        <v>7</v>
      </c>
      <c r="O74" s="114">
        <f>SUM(N74-Q74)</f>
        <v>7</v>
      </c>
      <c r="P74" s="101"/>
      <c r="Q74" s="187"/>
      <c r="R74" s="178" t="s">
        <v>109</v>
      </c>
      <c r="S74" s="78">
        <v>1</v>
      </c>
    </row>
    <row r="75" spans="1:19" s="105" customFormat="1" ht="51.75" thickBot="1">
      <c r="A75" s="1268"/>
      <c r="B75" s="1309"/>
      <c r="C75" s="1309"/>
      <c r="D75" s="1310"/>
      <c r="E75" s="1311"/>
      <c r="F75" s="95" t="s">
        <v>138</v>
      </c>
      <c r="G75" s="165" t="s">
        <v>139</v>
      </c>
      <c r="H75" s="165" t="s">
        <v>139</v>
      </c>
      <c r="I75" s="165" t="s">
        <v>139</v>
      </c>
      <c r="J75" s="165" t="s">
        <v>139</v>
      </c>
      <c r="K75" s="168" t="s">
        <v>162</v>
      </c>
      <c r="L75" s="1791" t="s">
        <v>24</v>
      </c>
      <c r="M75" s="1792"/>
      <c r="N75" s="107">
        <f>SUM(N72:N74)</f>
        <v>41.8</v>
      </c>
      <c r="O75" s="120">
        <f>SUM(O72:O74)</f>
        <v>41.8</v>
      </c>
      <c r="P75" s="120">
        <f>SUM(P72:P74)</f>
        <v>0</v>
      </c>
      <c r="Q75" s="120">
        <f>SUM(Q72:Q74)</f>
        <v>0</v>
      </c>
      <c r="R75" s="179"/>
      <c r="S75" s="17"/>
    </row>
    <row r="76" spans="1:19" s="105" customFormat="1" ht="63.75">
      <c r="A76" s="1268" t="s">
        <v>9</v>
      </c>
      <c r="B76" s="1309" t="s">
        <v>11</v>
      </c>
      <c r="C76" s="1309" t="s">
        <v>70</v>
      </c>
      <c r="D76" s="1310"/>
      <c r="E76" s="1744" t="s">
        <v>115</v>
      </c>
      <c r="F76" s="170" t="s">
        <v>149</v>
      </c>
      <c r="G76" s="170"/>
      <c r="H76" s="170"/>
      <c r="I76" s="170">
        <v>1</v>
      </c>
      <c r="J76" s="170"/>
      <c r="K76" s="210" t="s">
        <v>160</v>
      </c>
      <c r="L76" s="148" t="s">
        <v>32</v>
      </c>
      <c r="M76" s="98" t="s">
        <v>56</v>
      </c>
      <c r="N76" s="121">
        <v>5</v>
      </c>
      <c r="O76" s="114">
        <f>SUM(N76-Q76)</f>
        <v>5</v>
      </c>
      <c r="P76" s="122"/>
      <c r="Q76" s="188"/>
      <c r="R76" s="178" t="s">
        <v>105</v>
      </c>
      <c r="S76" s="154" t="s">
        <v>15</v>
      </c>
    </row>
    <row r="77" spans="1:19" s="105" customFormat="1" ht="64.5" thickBot="1">
      <c r="A77" s="1268"/>
      <c r="B77" s="1309"/>
      <c r="C77" s="1309"/>
      <c r="D77" s="1310"/>
      <c r="E77" s="1745"/>
      <c r="F77" s="170" t="s">
        <v>149</v>
      </c>
      <c r="G77" s="170"/>
      <c r="H77" s="170"/>
      <c r="I77" s="170"/>
      <c r="J77" s="170">
        <v>1</v>
      </c>
      <c r="K77" s="210" t="s">
        <v>160</v>
      </c>
      <c r="L77" s="93" t="s">
        <v>32</v>
      </c>
      <c r="M77" s="18" t="s">
        <v>56</v>
      </c>
      <c r="N77" s="121">
        <v>20</v>
      </c>
      <c r="O77" s="114">
        <f t="shared" ref="O77" si="17">SUM(N77-Q77)</f>
        <v>20</v>
      </c>
      <c r="P77" s="122"/>
      <c r="Q77" s="189"/>
      <c r="R77" s="178" t="s">
        <v>89</v>
      </c>
      <c r="S77" s="154" t="s">
        <v>15</v>
      </c>
    </row>
    <row r="78" spans="1:19" s="105" customFormat="1" ht="51.75" thickBot="1">
      <c r="A78" s="1268"/>
      <c r="B78" s="1309"/>
      <c r="C78" s="1309"/>
      <c r="D78" s="1310"/>
      <c r="E78" s="1678"/>
      <c r="F78" s="206" t="s">
        <v>138</v>
      </c>
      <c r="G78" s="172" t="s">
        <v>139</v>
      </c>
      <c r="H78" s="172" t="s">
        <v>139</v>
      </c>
      <c r="I78" s="172" t="s">
        <v>139</v>
      </c>
      <c r="J78" s="172" t="s">
        <v>139</v>
      </c>
      <c r="K78" s="168" t="s">
        <v>162</v>
      </c>
      <c r="L78" s="1265" t="s">
        <v>24</v>
      </c>
      <c r="M78" s="1264"/>
      <c r="N78" s="106">
        <f>SUM(N76:N77)</f>
        <v>25</v>
      </c>
      <c r="O78" s="108">
        <f>SUM(O76:O77)</f>
        <v>25</v>
      </c>
      <c r="P78" s="109">
        <f>SUM(P76:P77)</f>
        <v>0</v>
      </c>
      <c r="Q78" s="184">
        <f>SUM(Q76:Q77)</f>
        <v>0</v>
      </c>
      <c r="R78" s="178"/>
      <c r="S78" s="17"/>
    </row>
    <row r="79" spans="1:19" s="1" customFormat="1" ht="13.5" thickBot="1">
      <c r="A79" s="127" t="s">
        <v>9</v>
      </c>
      <c r="B79" s="126" t="s">
        <v>11</v>
      </c>
      <c r="C79" s="12"/>
      <c r="D79" s="22"/>
      <c r="E79" s="1789" t="s">
        <v>23</v>
      </c>
      <c r="F79" s="1789"/>
      <c r="G79" s="1789"/>
      <c r="H79" s="1789"/>
      <c r="I79" s="1789"/>
      <c r="J79" s="1789"/>
      <c r="K79" s="1789"/>
      <c r="L79" s="1789"/>
      <c r="M79" s="1789"/>
      <c r="N79" s="32">
        <f>SUM(N62+N65+N68+N71+N75+N78)</f>
        <v>127</v>
      </c>
      <c r="O79" s="32">
        <f t="shared" ref="O79:Q79" si="18">SUM(O62+O65+O68+O71+O75+O78)</f>
        <v>127</v>
      </c>
      <c r="P79" s="32">
        <f t="shared" si="18"/>
        <v>0</v>
      </c>
      <c r="Q79" s="32">
        <f t="shared" si="18"/>
        <v>0</v>
      </c>
      <c r="R79" s="177"/>
      <c r="S79" s="8"/>
    </row>
    <row r="80" spans="1:19" s="43" customFormat="1" ht="13.5" thickBot="1">
      <c r="A80" s="24" t="s">
        <v>9</v>
      </c>
      <c r="B80" s="1779" t="s">
        <v>25</v>
      </c>
      <c r="C80" s="1780"/>
      <c r="D80" s="1780"/>
      <c r="E80" s="1780"/>
      <c r="F80" s="1780"/>
      <c r="G80" s="1780"/>
      <c r="H80" s="1780"/>
      <c r="I80" s="1780"/>
      <c r="J80" s="1780"/>
      <c r="K80" s="1780"/>
      <c r="L80" s="1780"/>
      <c r="M80" s="1780"/>
      <c r="N80" s="32">
        <f>SUM(N32+N58+N79)</f>
        <v>1508.1</v>
      </c>
      <c r="O80" s="32">
        <f>SUM(O32+O58+O79)</f>
        <v>1305</v>
      </c>
      <c r="P80" s="32">
        <f>SUM(P32+P58+P79)</f>
        <v>3.6</v>
      </c>
      <c r="Q80" s="32">
        <f>SUM(Q32+Q58+Q79)</f>
        <v>203.1</v>
      </c>
      <c r="R80" s="177"/>
      <c r="S80" s="8"/>
    </row>
    <row r="81" spans="1:19" s="43" customFormat="1" ht="13.5" thickBot="1">
      <c r="A81" s="1787" t="s">
        <v>26</v>
      </c>
      <c r="B81" s="1788"/>
      <c r="C81" s="1788"/>
      <c r="D81" s="1788"/>
      <c r="E81" s="1788"/>
      <c r="F81" s="1788"/>
      <c r="G81" s="1788"/>
      <c r="H81" s="1788"/>
      <c r="I81" s="1788"/>
      <c r="J81" s="1788"/>
      <c r="K81" s="1788"/>
      <c r="L81" s="1788"/>
      <c r="M81" s="1788"/>
      <c r="N81" s="36">
        <f t="shared" ref="N81:Q81" si="19">SUM(N80:N80)</f>
        <v>1508.1</v>
      </c>
      <c r="O81" s="36">
        <f t="shared" si="19"/>
        <v>1305</v>
      </c>
      <c r="P81" s="36">
        <f t="shared" si="19"/>
        <v>3.6</v>
      </c>
      <c r="Q81" s="37">
        <f t="shared" si="19"/>
        <v>203.1</v>
      </c>
      <c r="R81" s="177"/>
      <c r="S81" s="8"/>
    </row>
    <row r="82" spans="1:19" s="43" customFormat="1" ht="13.5" thickBot="1">
      <c r="A82" s="81"/>
      <c r="B82" s="81"/>
      <c r="C82" s="81"/>
      <c r="D82" s="81"/>
      <c r="E82" s="81"/>
      <c r="F82" s="81"/>
      <c r="G82" s="81"/>
      <c r="H82" s="81"/>
      <c r="I82" s="81"/>
      <c r="J82" s="81"/>
      <c r="K82" s="81"/>
      <c r="L82" s="81"/>
      <c r="M82" s="81"/>
      <c r="N82" s="82"/>
      <c r="O82" s="82"/>
      <c r="P82" s="82"/>
      <c r="Q82" s="82"/>
      <c r="R82" s="83"/>
      <c r="S82" s="84"/>
    </row>
    <row r="83" spans="1:19" ht="12.75" customHeight="1" thickBot="1">
      <c r="A83" s="1234" t="s">
        <v>68</v>
      </c>
      <c r="B83" s="1235"/>
      <c r="C83" s="1235"/>
      <c r="D83" s="1235"/>
      <c r="E83" s="1235"/>
      <c r="F83" s="1235"/>
      <c r="G83" s="1235"/>
      <c r="H83" s="1235"/>
      <c r="I83" s="1235"/>
      <c r="J83" s="1235"/>
      <c r="K83" s="1235"/>
      <c r="L83" s="1235"/>
      <c r="M83" s="1236"/>
      <c r="N83" s="1237" t="s">
        <v>87</v>
      </c>
      <c r="O83" s="1238"/>
      <c r="P83" s="1238"/>
      <c r="Q83" s="1239"/>
      <c r="R83" s="85"/>
      <c r="S83" s="86"/>
    </row>
    <row r="84" spans="1:19" s="1" customFormat="1" ht="13.5" thickBot="1">
      <c r="A84" s="1240" t="s">
        <v>24</v>
      </c>
      <c r="B84" s="1241"/>
      <c r="C84" s="1241"/>
      <c r="D84" s="1241"/>
      <c r="E84" s="1241"/>
      <c r="F84" s="1241"/>
      <c r="G84" s="1241"/>
      <c r="H84" s="1241"/>
      <c r="I84" s="1241"/>
      <c r="J84" s="1241"/>
      <c r="K84" s="1241"/>
      <c r="L84" s="1241"/>
      <c r="M84" s="1242"/>
      <c r="N84" s="1784">
        <f>SUM(N85+N96)</f>
        <v>1508.1</v>
      </c>
      <c r="O84" s="1785"/>
      <c r="P84" s="1785"/>
      <c r="Q84" s="1786"/>
      <c r="R84" s="25"/>
      <c r="S84" s="2"/>
    </row>
    <row r="85" spans="1:19" s="1" customFormat="1" ht="13.5" thickBot="1">
      <c r="A85" s="1189" t="s">
        <v>28</v>
      </c>
      <c r="B85" s="1190"/>
      <c r="C85" s="1190"/>
      <c r="D85" s="1190"/>
      <c r="E85" s="1190"/>
      <c r="F85" s="1190"/>
      <c r="G85" s="1190"/>
      <c r="H85" s="1190"/>
      <c r="I85" s="1190"/>
      <c r="J85" s="1190"/>
      <c r="K85" s="1190"/>
      <c r="L85" s="1190"/>
      <c r="M85" s="1246"/>
      <c r="N85" s="1192">
        <f>SUM(N86:Q95)</f>
        <v>1294</v>
      </c>
      <c r="O85" s="1193"/>
      <c r="P85" s="1193"/>
      <c r="Q85" s="1194"/>
      <c r="R85" s="25"/>
      <c r="S85" s="2"/>
    </row>
    <row r="86" spans="1:19" s="1" customFormat="1">
      <c r="A86" s="1216" t="s">
        <v>47</v>
      </c>
      <c r="B86" s="1217"/>
      <c r="C86" s="1217"/>
      <c r="D86" s="1217"/>
      <c r="E86" s="1217"/>
      <c r="F86" s="1217"/>
      <c r="G86" s="1217"/>
      <c r="H86" s="1217"/>
      <c r="I86" s="1217"/>
      <c r="J86" s="1217"/>
      <c r="K86" s="1217"/>
      <c r="L86" s="1217"/>
      <c r="M86" s="1218"/>
      <c r="N86" s="1773">
        <f>SUMIF(L10:L83,"SB",N10:N83)</f>
        <v>1203.8</v>
      </c>
      <c r="O86" s="1774"/>
      <c r="P86" s="1774"/>
      <c r="Q86" s="1775"/>
      <c r="R86" s="26"/>
      <c r="S86" s="27"/>
    </row>
    <row r="87" spans="1:19" s="1" customFormat="1">
      <c r="A87" s="1781" t="s">
        <v>48</v>
      </c>
      <c r="B87" s="1782"/>
      <c r="C87" s="1782"/>
      <c r="D87" s="1782"/>
      <c r="E87" s="1782"/>
      <c r="F87" s="1782"/>
      <c r="G87" s="1782"/>
      <c r="H87" s="1782"/>
      <c r="I87" s="1782"/>
      <c r="J87" s="1782"/>
      <c r="K87" s="1782"/>
      <c r="L87" s="1782"/>
      <c r="M87" s="1783"/>
      <c r="N87" s="1773">
        <f>SUMIF(L10:L84,"VD",N10:N84)</f>
        <v>90.2</v>
      </c>
      <c r="O87" s="1774"/>
      <c r="P87" s="1774"/>
      <c r="Q87" s="1775"/>
      <c r="R87" s="26"/>
      <c r="S87" s="27"/>
    </row>
    <row r="88" spans="1:19" s="1" customFormat="1">
      <c r="A88" s="1219" t="s">
        <v>61</v>
      </c>
      <c r="B88" s="1220"/>
      <c r="C88" s="1220"/>
      <c r="D88" s="1220"/>
      <c r="E88" s="1220"/>
      <c r="F88" s="1220"/>
      <c r="G88" s="1220"/>
      <c r="H88" s="1220"/>
      <c r="I88" s="1220"/>
      <c r="J88" s="1220"/>
      <c r="K88" s="1220"/>
      <c r="L88" s="1220"/>
      <c r="M88" s="1221"/>
      <c r="N88" s="1773">
        <f>SUMIF(L10:L83,"ML",N10:N83)</f>
        <v>0</v>
      </c>
      <c r="O88" s="1774"/>
      <c r="P88" s="1774"/>
      <c r="Q88" s="1775"/>
      <c r="R88" s="26"/>
      <c r="S88" s="27"/>
    </row>
    <row r="89" spans="1:19" s="1" customFormat="1">
      <c r="A89" s="1195" t="s">
        <v>49</v>
      </c>
      <c r="B89" s="1196"/>
      <c r="C89" s="1196"/>
      <c r="D89" s="1196"/>
      <c r="E89" s="1196"/>
      <c r="F89" s="1196"/>
      <c r="G89" s="1196"/>
      <c r="H89" s="1196"/>
      <c r="I89" s="1196"/>
      <c r="J89" s="1196"/>
      <c r="K89" s="1196"/>
      <c r="L89" s="1196"/>
      <c r="M89" s="1197"/>
      <c r="N89" s="1773">
        <f>SUMIF(L10:L83,"SP",N10:N83)</f>
        <v>0</v>
      </c>
      <c r="O89" s="1774"/>
      <c r="P89" s="1774"/>
      <c r="Q89" s="1775"/>
      <c r="R89" s="26"/>
      <c r="S89" s="27"/>
    </row>
    <row r="90" spans="1:19" s="1" customFormat="1">
      <c r="A90" s="1222" t="s">
        <v>77</v>
      </c>
      <c r="B90" s="1223"/>
      <c r="C90" s="1223"/>
      <c r="D90" s="1223"/>
      <c r="E90" s="1223"/>
      <c r="F90" s="1223"/>
      <c r="G90" s="1223"/>
      <c r="H90" s="1223"/>
      <c r="I90" s="1223"/>
      <c r="J90" s="1223"/>
      <c r="K90" s="1223"/>
      <c r="L90" s="1223"/>
      <c r="M90" s="1224"/>
      <c r="N90" s="1773">
        <f>SUMIF(L10:L83,"ESB",N10:N83)</f>
        <v>0</v>
      </c>
      <c r="O90" s="1774"/>
      <c r="P90" s="1774"/>
      <c r="Q90" s="1775"/>
      <c r="R90" s="26"/>
      <c r="S90" s="27"/>
    </row>
    <row r="91" spans="1:19" s="1" customFormat="1">
      <c r="A91" s="1195" t="s">
        <v>50</v>
      </c>
      <c r="B91" s="1196"/>
      <c r="C91" s="1196"/>
      <c r="D91" s="1196"/>
      <c r="E91" s="1196"/>
      <c r="F91" s="1196"/>
      <c r="G91" s="1196"/>
      <c r="H91" s="1196"/>
      <c r="I91" s="1196"/>
      <c r="J91" s="1196"/>
      <c r="K91" s="1196"/>
      <c r="L91" s="1196"/>
      <c r="M91" s="1197"/>
      <c r="N91" s="1773">
        <f>SUMIF(L9:L81,"VIP",N9:N81)</f>
        <v>0</v>
      </c>
      <c r="O91" s="1774"/>
      <c r="P91" s="1774"/>
      <c r="Q91" s="1775"/>
      <c r="R91" s="26"/>
      <c r="S91" s="27"/>
    </row>
    <row r="92" spans="1:19" s="1" customFormat="1">
      <c r="A92" s="1195" t="s">
        <v>51</v>
      </c>
      <c r="B92" s="1196"/>
      <c r="C92" s="1196"/>
      <c r="D92" s="1196"/>
      <c r="E92" s="1196"/>
      <c r="F92" s="1196"/>
      <c r="G92" s="1196"/>
      <c r="H92" s="1196"/>
      <c r="I92" s="1196"/>
      <c r="J92" s="1196"/>
      <c r="K92" s="1196"/>
      <c r="L92" s="1196"/>
      <c r="M92" s="1197"/>
      <c r="N92" s="1773">
        <f>SUMIF(L10:L83,"SL",N10:N83)</f>
        <v>0</v>
      </c>
      <c r="O92" s="1774"/>
      <c r="P92" s="1774"/>
      <c r="Q92" s="1775"/>
      <c r="R92" s="26"/>
      <c r="S92" s="27"/>
    </row>
    <row r="93" spans="1:19" s="1" customFormat="1">
      <c r="A93" s="1213" t="s">
        <v>60</v>
      </c>
      <c r="B93" s="1214"/>
      <c r="C93" s="1214"/>
      <c r="D93" s="1214"/>
      <c r="E93" s="1214"/>
      <c r="F93" s="1214"/>
      <c r="G93" s="1214"/>
      <c r="H93" s="1214"/>
      <c r="I93" s="1214"/>
      <c r="J93" s="1214"/>
      <c r="K93" s="1214"/>
      <c r="L93" s="1214"/>
      <c r="M93" s="1215"/>
      <c r="N93" s="1773">
        <f>SUMIF(L5:L79,"DK",N5:N79)</f>
        <v>0</v>
      </c>
      <c r="O93" s="1774"/>
      <c r="P93" s="1774"/>
      <c r="Q93" s="1775"/>
      <c r="R93" s="26"/>
      <c r="S93" s="27"/>
    </row>
    <row r="94" spans="1:19" s="1" customFormat="1">
      <c r="A94" s="1195" t="s">
        <v>52</v>
      </c>
      <c r="B94" s="1196"/>
      <c r="C94" s="1196"/>
      <c r="D94" s="1196"/>
      <c r="E94" s="1196"/>
      <c r="F94" s="1196"/>
      <c r="G94" s="1196"/>
      <c r="H94" s="1196"/>
      <c r="I94" s="1196"/>
      <c r="J94" s="1196"/>
      <c r="K94" s="1196"/>
      <c r="L94" s="1196"/>
      <c r="M94" s="1197"/>
      <c r="N94" s="1773">
        <f>SUMIF(L5:L79,"VB",N5:N79)</f>
        <v>0</v>
      </c>
      <c r="O94" s="1774"/>
      <c r="P94" s="1774"/>
      <c r="Q94" s="1775"/>
      <c r="R94" s="26"/>
      <c r="S94" s="27"/>
    </row>
    <row r="95" spans="1:19" s="1" customFormat="1" ht="13.5" thickBot="1">
      <c r="A95" s="1195" t="s">
        <v>76</v>
      </c>
      <c r="B95" s="1196"/>
      <c r="C95" s="1196"/>
      <c r="D95" s="1196"/>
      <c r="E95" s="1196"/>
      <c r="F95" s="1196"/>
      <c r="G95" s="1196"/>
      <c r="H95" s="1196"/>
      <c r="I95" s="1196"/>
      <c r="J95" s="1196"/>
      <c r="K95" s="1196"/>
      <c r="L95" s="1196"/>
      <c r="M95" s="1197"/>
      <c r="N95" s="1773">
        <f>SUMIF(L4:L79,"KLB",N4:N79)</f>
        <v>0</v>
      </c>
      <c r="O95" s="1774"/>
      <c r="P95" s="1774"/>
      <c r="Q95" s="1775"/>
      <c r="R95" s="26"/>
      <c r="S95" s="27"/>
    </row>
    <row r="96" spans="1:19" s="1" customFormat="1" ht="13.5" thickBot="1">
      <c r="A96" s="1189" t="s">
        <v>29</v>
      </c>
      <c r="B96" s="1190"/>
      <c r="C96" s="1190"/>
      <c r="D96" s="1190"/>
      <c r="E96" s="1190"/>
      <c r="F96" s="1190"/>
      <c r="G96" s="1190"/>
      <c r="H96" s="1190"/>
      <c r="I96" s="1190"/>
      <c r="J96" s="1190"/>
      <c r="K96" s="1190"/>
      <c r="L96" s="1190"/>
      <c r="M96" s="1191"/>
      <c r="N96" s="1192">
        <f>SUM(N97:Q100)</f>
        <v>214.1</v>
      </c>
      <c r="O96" s="1193"/>
      <c r="P96" s="1193"/>
      <c r="Q96" s="1194"/>
      <c r="R96" s="25"/>
      <c r="S96" s="2"/>
    </row>
    <row r="97" spans="1:19" s="1" customFormat="1">
      <c r="A97" s="1195" t="s">
        <v>53</v>
      </c>
      <c r="B97" s="1196"/>
      <c r="C97" s="1196"/>
      <c r="D97" s="1196"/>
      <c r="E97" s="1196"/>
      <c r="F97" s="1196"/>
      <c r="G97" s="1196"/>
      <c r="H97" s="1196"/>
      <c r="I97" s="1196"/>
      <c r="J97" s="1196"/>
      <c r="K97" s="1196"/>
      <c r="L97" s="1196"/>
      <c r="M97" s="1197"/>
      <c r="N97" s="1773">
        <f>SUMIF(L6:L79,"KL",N6:N79)</f>
        <v>0</v>
      </c>
      <c r="O97" s="1774"/>
      <c r="P97" s="1774"/>
      <c r="Q97" s="1775"/>
      <c r="R97" s="26"/>
      <c r="S97" s="27"/>
    </row>
    <row r="98" spans="1:19" s="1" customFormat="1">
      <c r="A98" s="1195" t="s">
        <v>54</v>
      </c>
      <c r="B98" s="1196"/>
      <c r="C98" s="1196"/>
      <c r="D98" s="1196"/>
      <c r="E98" s="1196"/>
      <c r="F98" s="1196"/>
      <c r="G98" s="1196"/>
      <c r="H98" s="1196"/>
      <c r="I98" s="1196"/>
      <c r="J98" s="1196"/>
      <c r="K98" s="1196"/>
      <c r="L98" s="1196"/>
      <c r="M98" s="1197"/>
      <c r="N98" s="1773">
        <f>SUMIF(L10:L83,"ES",N10:N83)</f>
        <v>0</v>
      </c>
      <c r="O98" s="1774"/>
      <c r="P98" s="1774"/>
      <c r="Q98" s="1775"/>
      <c r="R98" s="26"/>
      <c r="S98" s="27"/>
    </row>
    <row r="99" spans="1:19" s="1" customFormat="1">
      <c r="A99" s="1204" t="s">
        <v>62</v>
      </c>
      <c r="B99" s="1205"/>
      <c r="C99" s="1205"/>
      <c r="D99" s="1205"/>
      <c r="E99" s="1205"/>
      <c r="F99" s="1205"/>
      <c r="G99" s="1205"/>
      <c r="H99" s="1205"/>
      <c r="I99" s="1205"/>
      <c r="J99" s="1205"/>
      <c r="K99" s="1205"/>
      <c r="L99" s="1205"/>
      <c r="M99" s="1206"/>
      <c r="N99" s="1773">
        <f>SUMIF(L10:L83,"VBF",N10:N83)</f>
        <v>214.1</v>
      </c>
      <c r="O99" s="1774"/>
      <c r="P99" s="1774"/>
      <c r="Q99" s="1775"/>
      <c r="R99" s="26"/>
      <c r="S99" s="27"/>
    </row>
    <row r="100" spans="1:19" s="1" customFormat="1" ht="13.5" thickBot="1">
      <c r="A100" s="1207" t="s">
        <v>55</v>
      </c>
      <c r="B100" s="1208"/>
      <c r="C100" s="1208"/>
      <c r="D100" s="1208"/>
      <c r="E100" s="1208"/>
      <c r="F100" s="1208"/>
      <c r="G100" s="1208"/>
      <c r="H100" s="1208"/>
      <c r="I100" s="1208"/>
      <c r="J100" s="1208"/>
      <c r="K100" s="1208"/>
      <c r="L100" s="1208"/>
      <c r="M100" s="1209"/>
      <c r="N100" s="1776">
        <f>SUMIF(L10:L83,"Kt.",N10:N83)</f>
        <v>0</v>
      </c>
      <c r="O100" s="1777"/>
      <c r="P100" s="1777"/>
      <c r="Q100" s="1778"/>
      <c r="R100" s="26"/>
      <c r="S100" s="27"/>
    </row>
    <row r="101" spans="1:19" s="143" customFormat="1">
      <c r="A101" s="1758"/>
      <c r="B101" s="1758"/>
      <c r="C101" s="1758"/>
      <c r="D101" s="1758"/>
      <c r="E101" s="1758"/>
      <c r="F101" s="1758"/>
      <c r="G101" s="1758"/>
      <c r="H101" s="1758"/>
      <c r="I101" s="1758"/>
      <c r="J101" s="1758"/>
      <c r="K101" s="1758"/>
      <c r="L101" s="1758"/>
      <c r="M101" s="1758"/>
      <c r="N101" s="1758"/>
      <c r="O101" s="1759"/>
      <c r="P101" s="1758"/>
      <c r="Q101" s="230"/>
      <c r="R101" s="231" t="s">
        <v>45</v>
      </c>
      <c r="S101" s="85"/>
    </row>
    <row r="102" spans="1:19">
      <c r="A102" s="232"/>
      <c r="B102" s="1641" t="s">
        <v>174</v>
      </c>
      <c r="C102" s="1641"/>
      <c r="D102" s="1641"/>
      <c r="E102" s="1641"/>
      <c r="F102" s="1641"/>
      <c r="G102" s="1641"/>
      <c r="H102" s="1641"/>
      <c r="I102" s="1641"/>
      <c r="J102" s="1641"/>
      <c r="K102" s="1641"/>
      <c r="L102" s="1641"/>
      <c r="M102" s="1641"/>
      <c r="N102" s="1641"/>
      <c r="O102" s="1760"/>
      <c r="P102" s="1641"/>
      <c r="Q102" s="1641"/>
      <c r="R102" s="233" t="s">
        <v>175</v>
      </c>
      <c r="S102" s="234" t="s">
        <v>11</v>
      </c>
    </row>
    <row r="103" spans="1:19">
      <c r="A103" s="1641" t="s">
        <v>43</v>
      </c>
      <c r="B103" s="1641"/>
      <c r="C103" s="1641"/>
      <c r="D103" s="1641"/>
      <c r="E103" s="1641"/>
      <c r="F103" s="1641"/>
      <c r="G103" s="1641"/>
      <c r="H103" s="1641"/>
      <c r="I103" s="1641"/>
      <c r="J103" s="1641"/>
      <c r="K103" s="1641"/>
      <c r="L103" s="1641"/>
      <c r="M103" s="1641"/>
      <c r="N103" s="1641"/>
      <c r="O103" s="1641"/>
      <c r="P103" s="1641"/>
      <c r="Q103" s="1641"/>
      <c r="R103" s="235"/>
      <c r="S103" s="235"/>
    </row>
    <row r="104" spans="1:19">
      <c r="A104" s="144"/>
      <c r="B104" s="144"/>
      <c r="C104" s="144"/>
      <c r="D104" s="236"/>
      <c r="E104" s="235"/>
      <c r="F104" s="235"/>
      <c r="G104" s="235"/>
      <c r="H104" s="235"/>
      <c r="I104" s="235"/>
      <c r="J104" s="235"/>
      <c r="K104" s="235"/>
      <c r="L104" s="235"/>
      <c r="M104" s="235"/>
      <c r="N104" s="237"/>
      <c r="O104" s="238"/>
      <c r="P104" s="238"/>
      <c r="Q104" s="238"/>
      <c r="R104" s="231"/>
      <c r="S104" s="85"/>
    </row>
    <row r="105" spans="1:19" ht="21" customHeight="1" thickBot="1">
      <c r="A105" s="144"/>
      <c r="B105" s="144"/>
      <c r="C105" s="144"/>
      <c r="D105" s="236"/>
      <c r="E105" s="239"/>
      <c r="F105" s="239"/>
      <c r="G105" s="239"/>
      <c r="H105" s="239"/>
      <c r="I105" s="239"/>
      <c r="J105" s="239"/>
      <c r="K105" s="239"/>
      <c r="L105" s="239"/>
      <c r="M105" s="239"/>
      <c r="N105" s="237"/>
      <c r="O105" s="238"/>
      <c r="P105" s="238"/>
      <c r="Q105" s="240"/>
      <c r="R105" s="1761" t="s">
        <v>46</v>
      </c>
      <c r="S105" s="1761"/>
    </row>
    <row r="106" spans="1:19" s="87" customFormat="1" ht="12.75" customHeight="1">
      <c r="A106" s="1325" t="s">
        <v>0</v>
      </c>
      <c r="B106" s="1328" t="s">
        <v>1</v>
      </c>
      <c r="C106" s="1332" t="s">
        <v>2</v>
      </c>
      <c r="D106" s="1336" t="s">
        <v>69</v>
      </c>
      <c r="E106" s="1340" t="s">
        <v>3</v>
      </c>
      <c r="F106" s="1343" t="s">
        <v>126</v>
      </c>
      <c r="G106" s="1346" t="s">
        <v>127</v>
      </c>
      <c r="H106" s="1346"/>
      <c r="I106" s="1346"/>
      <c r="J106" s="1346"/>
      <c r="K106" s="1343" t="s">
        <v>128</v>
      </c>
      <c r="L106" s="1348" t="s">
        <v>8</v>
      </c>
      <c r="M106" s="1352" t="s">
        <v>4</v>
      </c>
      <c r="N106" s="1355" t="s">
        <v>136</v>
      </c>
      <c r="O106" s="1356"/>
      <c r="P106" s="1356"/>
      <c r="Q106" s="1357"/>
      <c r="R106" s="1358" t="s">
        <v>78</v>
      </c>
      <c r="S106" s="1359"/>
    </row>
    <row r="107" spans="1:19" s="87" customFormat="1" ht="27" customHeight="1" thickBot="1">
      <c r="A107" s="1326"/>
      <c r="B107" s="1329"/>
      <c r="C107" s="1333"/>
      <c r="D107" s="1337"/>
      <c r="E107" s="1341"/>
      <c r="F107" s="1344"/>
      <c r="G107" s="1347"/>
      <c r="H107" s="1347"/>
      <c r="I107" s="1347"/>
      <c r="J107" s="1347"/>
      <c r="K107" s="1344"/>
      <c r="L107" s="1349"/>
      <c r="M107" s="1353"/>
      <c r="N107" s="1362" t="s">
        <v>27</v>
      </c>
      <c r="O107" s="1365" t="s">
        <v>6</v>
      </c>
      <c r="P107" s="1366"/>
      <c r="Q107" s="1366"/>
      <c r="R107" s="1360"/>
      <c r="S107" s="1361"/>
    </row>
    <row r="108" spans="1:19" s="87" customFormat="1">
      <c r="A108" s="1326"/>
      <c r="B108" s="1330"/>
      <c r="C108" s="1334"/>
      <c r="D108" s="1338"/>
      <c r="E108" s="1341"/>
      <c r="F108" s="1344"/>
      <c r="G108" s="1367" t="s">
        <v>129</v>
      </c>
      <c r="H108" s="1367" t="s">
        <v>130</v>
      </c>
      <c r="I108" s="1367" t="s">
        <v>131</v>
      </c>
      <c r="J108" s="1367" t="s">
        <v>132</v>
      </c>
      <c r="K108" s="1344"/>
      <c r="L108" s="1350"/>
      <c r="M108" s="1353"/>
      <c r="N108" s="1363"/>
      <c r="O108" s="1365" t="s">
        <v>5</v>
      </c>
      <c r="P108" s="1369"/>
      <c r="Q108" s="1370" t="s">
        <v>7</v>
      </c>
      <c r="R108" s="1313" t="s">
        <v>31</v>
      </c>
      <c r="S108" s="1315" t="s">
        <v>137</v>
      </c>
    </row>
    <row r="109" spans="1:19" s="87" customFormat="1" ht="64.5" customHeight="1" thickBot="1">
      <c r="A109" s="1327"/>
      <c r="B109" s="1331"/>
      <c r="C109" s="1335"/>
      <c r="D109" s="1339"/>
      <c r="E109" s="1342"/>
      <c r="F109" s="1345"/>
      <c r="G109" s="1368"/>
      <c r="H109" s="1368"/>
      <c r="I109" s="1368"/>
      <c r="J109" s="1368"/>
      <c r="K109" s="1345"/>
      <c r="L109" s="1351"/>
      <c r="M109" s="1354"/>
      <c r="N109" s="1364"/>
      <c r="O109" s="88" t="s">
        <v>5</v>
      </c>
      <c r="P109" s="88" t="s">
        <v>22</v>
      </c>
      <c r="Q109" s="1371"/>
      <c r="R109" s="1314"/>
      <c r="S109" s="1316"/>
    </row>
    <row r="110" spans="1:19" s="57" customFormat="1" ht="13.5" thickBot="1">
      <c r="A110" s="135" t="s">
        <v>15</v>
      </c>
      <c r="B110" s="136" t="s">
        <v>16</v>
      </c>
      <c r="C110" s="135" t="s">
        <v>17</v>
      </c>
      <c r="D110" s="135" t="s">
        <v>18</v>
      </c>
      <c r="E110" s="137" t="s">
        <v>30</v>
      </c>
      <c r="F110" s="138" t="s">
        <v>19</v>
      </c>
      <c r="G110" s="139" t="s">
        <v>20</v>
      </c>
      <c r="H110" s="139" t="s">
        <v>21</v>
      </c>
      <c r="I110" s="139" t="s">
        <v>133</v>
      </c>
      <c r="J110" s="139" t="s">
        <v>13</v>
      </c>
      <c r="K110" s="138" t="s">
        <v>14</v>
      </c>
      <c r="L110" s="140" t="s">
        <v>134</v>
      </c>
      <c r="M110" s="137" t="s">
        <v>135</v>
      </c>
      <c r="N110" s="141">
        <v>14</v>
      </c>
      <c r="O110" s="142">
        <v>15</v>
      </c>
      <c r="P110" s="141">
        <v>16</v>
      </c>
      <c r="Q110" s="141">
        <v>17</v>
      </c>
      <c r="R110" s="57" t="s">
        <v>119</v>
      </c>
      <c r="S110" s="57" t="s">
        <v>120</v>
      </c>
    </row>
    <row r="111" spans="1:19" s="144" customFormat="1" ht="29.25" customHeight="1" thickBot="1">
      <c r="A111" s="215" t="s">
        <v>9</v>
      </c>
      <c r="B111" s="241"/>
      <c r="C111" s="241"/>
      <c r="D111" s="242"/>
      <c r="E111" s="1753" t="s">
        <v>176</v>
      </c>
      <c r="F111" s="1754"/>
      <c r="G111" s="1754"/>
      <c r="H111" s="1754"/>
      <c r="I111" s="1754"/>
      <c r="J111" s="1754"/>
      <c r="K111" s="1754"/>
      <c r="L111" s="1754"/>
      <c r="M111" s="1754"/>
      <c r="N111" s="243"/>
      <c r="O111" s="244"/>
      <c r="P111" s="244"/>
      <c r="Q111" s="244"/>
      <c r="R111" s="227"/>
      <c r="S111" s="17"/>
    </row>
    <row r="112" spans="1:19" s="144" customFormat="1" ht="13.5" thickBot="1">
      <c r="A112" s="215" t="s">
        <v>9</v>
      </c>
      <c r="B112" s="216" t="s">
        <v>9</v>
      </c>
      <c r="C112" s="245"/>
      <c r="D112" s="242"/>
      <c r="E112" s="1736" t="s">
        <v>177</v>
      </c>
      <c r="F112" s="1737"/>
      <c r="G112" s="1737"/>
      <c r="H112" s="1737"/>
      <c r="I112" s="1737"/>
      <c r="J112" s="1737"/>
      <c r="K112" s="1737"/>
      <c r="L112" s="1738"/>
      <c r="M112" s="1738"/>
      <c r="N112" s="246"/>
      <c r="O112" s="247"/>
      <c r="P112" s="247"/>
      <c r="Q112" s="247"/>
      <c r="R112" s="227"/>
      <c r="S112" s="17"/>
    </row>
    <row r="113" spans="1:19" ht="38.25">
      <c r="A113" s="1752" t="s">
        <v>9</v>
      </c>
      <c r="B113" s="1682" t="s">
        <v>9</v>
      </c>
      <c r="C113" s="1682" t="s">
        <v>10</v>
      </c>
      <c r="D113" s="1755"/>
      <c r="E113" s="1744" t="s">
        <v>178</v>
      </c>
      <c r="F113" s="227" t="s">
        <v>179</v>
      </c>
      <c r="G113" s="227"/>
      <c r="H113" s="227"/>
      <c r="I113" s="227"/>
      <c r="J113" s="227">
        <v>100</v>
      </c>
      <c r="K113" s="159" t="s">
        <v>180</v>
      </c>
      <c r="L113" s="94" t="s">
        <v>181</v>
      </c>
      <c r="M113" s="162" t="s">
        <v>182</v>
      </c>
      <c r="N113" s="248">
        <v>39.700000000000003</v>
      </c>
      <c r="O113" s="249">
        <f>SUM(N113-Q113)</f>
        <v>39.700000000000003</v>
      </c>
      <c r="P113" s="249"/>
      <c r="Q113" s="91"/>
      <c r="R113" s="250" t="s">
        <v>183</v>
      </c>
      <c r="S113" s="216" t="s">
        <v>83</v>
      </c>
    </row>
    <row r="114" spans="1:19" ht="13.5" customHeight="1" thickBot="1">
      <c r="A114" s="1385"/>
      <c r="B114" s="1683"/>
      <c r="C114" s="1683"/>
      <c r="D114" s="1756"/>
      <c r="E114" s="1745"/>
      <c r="F114" s="227"/>
      <c r="G114" s="227"/>
      <c r="H114" s="227"/>
      <c r="I114" s="227"/>
      <c r="J114" s="227"/>
      <c r="K114" s="227"/>
      <c r="L114" s="94"/>
      <c r="M114" s="162"/>
      <c r="N114" s="251"/>
      <c r="O114" s="252">
        <f>SUM(N114-Q114)</f>
        <v>0</v>
      </c>
      <c r="P114" s="252"/>
      <c r="Q114" s="253"/>
      <c r="R114" s="254"/>
      <c r="S114" s="216"/>
    </row>
    <row r="115" spans="1:19" ht="51.75" thickBot="1">
      <c r="A115" s="1385"/>
      <c r="B115" s="1684"/>
      <c r="C115" s="1684"/>
      <c r="D115" s="1757"/>
      <c r="E115" s="1287"/>
      <c r="F115" s="95" t="s">
        <v>184</v>
      </c>
      <c r="G115" s="168" t="s">
        <v>139</v>
      </c>
      <c r="H115" s="168" t="s">
        <v>139</v>
      </c>
      <c r="I115" s="168" t="s">
        <v>139</v>
      </c>
      <c r="J115" s="168" t="s">
        <v>139</v>
      </c>
      <c r="K115" s="168" t="s">
        <v>185</v>
      </c>
      <c r="L115" s="1274" t="s">
        <v>24</v>
      </c>
      <c r="M115" s="1275"/>
      <c r="N115" s="255">
        <f t="shared" ref="N115:Q115" si="20">SUM(N113:N114)</f>
        <v>39.700000000000003</v>
      </c>
      <c r="O115" s="255">
        <f t="shared" si="20"/>
        <v>39.700000000000003</v>
      </c>
      <c r="P115" s="255">
        <f t="shared" si="20"/>
        <v>0</v>
      </c>
      <c r="Q115" s="255">
        <f t="shared" si="20"/>
        <v>0</v>
      </c>
      <c r="R115" s="254"/>
      <c r="S115" s="216"/>
    </row>
    <row r="116" spans="1:19" ht="38.25">
      <c r="A116" s="1750" t="s">
        <v>9</v>
      </c>
      <c r="B116" s="1682" t="s">
        <v>9</v>
      </c>
      <c r="C116" s="1682" t="s">
        <v>12</v>
      </c>
      <c r="D116" s="1740"/>
      <c r="E116" s="1744" t="s">
        <v>186</v>
      </c>
      <c r="F116" s="227" t="s">
        <v>187</v>
      </c>
      <c r="G116" s="227"/>
      <c r="H116" s="227"/>
      <c r="I116" s="227"/>
      <c r="J116" s="227">
        <v>1</v>
      </c>
      <c r="K116" s="159" t="s">
        <v>188</v>
      </c>
      <c r="L116" s="256" t="s">
        <v>32</v>
      </c>
      <c r="M116" s="257" t="s">
        <v>189</v>
      </c>
      <c r="N116" s="248">
        <v>1</v>
      </c>
      <c r="O116" s="249">
        <f>SUM(N116-Q116)</f>
        <v>1</v>
      </c>
      <c r="P116" s="249"/>
      <c r="Q116" s="91"/>
      <c r="R116" s="254" t="s">
        <v>190</v>
      </c>
      <c r="S116" s="216" t="s">
        <v>15</v>
      </c>
    </row>
    <row r="117" spans="1:19" ht="51">
      <c r="A117" s="1751"/>
      <c r="B117" s="1683"/>
      <c r="C117" s="1683"/>
      <c r="D117" s="1741"/>
      <c r="E117" s="1745"/>
      <c r="F117" s="227" t="s">
        <v>191</v>
      </c>
      <c r="G117" s="227"/>
      <c r="H117" s="227"/>
      <c r="I117" s="227">
        <v>1</v>
      </c>
      <c r="J117" s="227"/>
      <c r="K117" s="159" t="s">
        <v>192</v>
      </c>
      <c r="L117" s="94" t="s">
        <v>32</v>
      </c>
      <c r="M117" s="162" t="s">
        <v>189</v>
      </c>
      <c r="N117" s="258">
        <v>0.3</v>
      </c>
      <c r="O117" s="252">
        <f t="shared" ref="O117:O123" si="21">SUM(N117-Q117)</f>
        <v>0.3</v>
      </c>
      <c r="P117" s="259"/>
      <c r="Q117" s="199"/>
      <c r="R117" s="227" t="s">
        <v>193</v>
      </c>
      <c r="S117" s="216" t="s">
        <v>15</v>
      </c>
    </row>
    <row r="118" spans="1:19" ht="45">
      <c r="A118" s="1751"/>
      <c r="B118" s="1683"/>
      <c r="C118" s="1683"/>
      <c r="D118" s="1741"/>
      <c r="E118" s="1745"/>
      <c r="F118" s="250" t="s">
        <v>194</v>
      </c>
      <c r="G118" s="227"/>
      <c r="H118" s="227">
        <v>90</v>
      </c>
      <c r="I118" s="227"/>
      <c r="J118" s="227"/>
      <c r="K118" s="227" t="s">
        <v>195</v>
      </c>
      <c r="L118" s="94" t="s">
        <v>32</v>
      </c>
      <c r="M118" s="162" t="s">
        <v>189</v>
      </c>
      <c r="N118" s="258">
        <v>1</v>
      </c>
      <c r="O118" s="252">
        <f t="shared" si="21"/>
        <v>1</v>
      </c>
      <c r="P118" s="259"/>
      <c r="Q118" s="199"/>
      <c r="R118" s="260" t="s">
        <v>196</v>
      </c>
      <c r="S118" s="216" t="s">
        <v>197</v>
      </c>
    </row>
    <row r="119" spans="1:19" ht="62.45" customHeight="1">
      <c r="A119" s="1751"/>
      <c r="B119" s="1683"/>
      <c r="C119" s="1683"/>
      <c r="D119" s="1741"/>
      <c r="E119" s="1745"/>
      <c r="F119" s="227" t="s">
        <v>198</v>
      </c>
      <c r="G119" s="227"/>
      <c r="H119" s="227">
        <v>1</v>
      </c>
      <c r="I119" s="227"/>
      <c r="J119" s="227"/>
      <c r="K119" s="227" t="s">
        <v>188</v>
      </c>
      <c r="L119" s="94" t="s">
        <v>32</v>
      </c>
      <c r="M119" s="162" t="s">
        <v>189</v>
      </c>
      <c r="N119" s="258">
        <v>1</v>
      </c>
      <c r="O119" s="252">
        <f t="shared" si="21"/>
        <v>1</v>
      </c>
      <c r="P119" s="259"/>
      <c r="Q119" s="199"/>
      <c r="R119" s="254" t="s">
        <v>199</v>
      </c>
      <c r="S119" s="216" t="s">
        <v>15</v>
      </c>
    </row>
    <row r="120" spans="1:19" ht="38.450000000000003" customHeight="1">
      <c r="A120" s="1751"/>
      <c r="B120" s="1683"/>
      <c r="C120" s="1683"/>
      <c r="D120" s="1741"/>
      <c r="E120" s="1745"/>
      <c r="F120" s="227" t="s">
        <v>200</v>
      </c>
      <c r="G120" s="227">
        <v>100</v>
      </c>
      <c r="H120" s="227">
        <v>100</v>
      </c>
      <c r="I120" s="227">
        <v>100</v>
      </c>
      <c r="J120" s="227">
        <v>100</v>
      </c>
      <c r="K120" s="227" t="s">
        <v>188</v>
      </c>
      <c r="L120" s="94" t="s">
        <v>32</v>
      </c>
      <c r="M120" s="162" t="s">
        <v>189</v>
      </c>
      <c r="N120" s="258">
        <v>5</v>
      </c>
      <c r="O120" s="252">
        <f t="shared" si="21"/>
        <v>5</v>
      </c>
      <c r="P120" s="259"/>
      <c r="Q120" s="199"/>
      <c r="R120" s="254" t="s">
        <v>201</v>
      </c>
      <c r="S120" s="216" t="s">
        <v>83</v>
      </c>
    </row>
    <row r="121" spans="1:19" ht="38.25">
      <c r="A121" s="1751"/>
      <c r="B121" s="1683"/>
      <c r="C121" s="1683"/>
      <c r="D121" s="1741"/>
      <c r="E121" s="1745"/>
      <c r="F121" s="227" t="s">
        <v>202</v>
      </c>
      <c r="G121" s="227"/>
      <c r="H121" s="227">
        <v>1</v>
      </c>
      <c r="I121" s="227">
        <v>1</v>
      </c>
      <c r="J121" s="227"/>
      <c r="K121" s="227" t="s">
        <v>188</v>
      </c>
      <c r="L121" s="94" t="s">
        <v>32</v>
      </c>
      <c r="M121" s="162" t="s">
        <v>189</v>
      </c>
      <c r="N121" s="258">
        <v>1.5</v>
      </c>
      <c r="O121" s="252">
        <f t="shared" si="21"/>
        <v>1.5</v>
      </c>
      <c r="P121" s="259"/>
      <c r="Q121" s="199"/>
      <c r="R121" s="261" t="s">
        <v>203</v>
      </c>
      <c r="S121" s="216" t="s">
        <v>16</v>
      </c>
    </row>
    <row r="122" spans="1:19" ht="114.75">
      <c r="A122" s="1751"/>
      <c r="B122" s="1683"/>
      <c r="C122" s="1683"/>
      <c r="D122" s="1741"/>
      <c r="E122" s="1745"/>
      <c r="F122" s="227" t="s">
        <v>204</v>
      </c>
      <c r="G122" s="227"/>
      <c r="H122" s="227">
        <v>2</v>
      </c>
      <c r="I122" s="227">
        <v>1</v>
      </c>
      <c r="J122" s="227">
        <v>3</v>
      </c>
      <c r="K122" s="227" t="s">
        <v>205</v>
      </c>
      <c r="L122" s="94" t="s">
        <v>32</v>
      </c>
      <c r="M122" s="162" t="s">
        <v>189</v>
      </c>
      <c r="N122" s="258">
        <v>1</v>
      </c>
      <c r="O122" s="252">
        <f t="shared" si="21"/>
        <v>1</v>
      </c>
      <c r="P122" s="259"/>
      <c r="Q122" s="199"/>
      <c r="R122" s="254" t="s">
        <v>206</v>
      </c>
      <c r="S122" s="216" t="s">
        <v>19</v>
      </c>
    </row>
    <row r="123" spans="1:19" ht="51.75" thickBot="1">
      <c r="A123" s="1751"/>
      <c r="B123" s="1683"/>
      <c r="C123" s="1683"/>
      <c r="D123" s="1741"/>
      <c r="E123" s="1745"/>
      <c r="F123" s="227" t="s">
        <v>207</v>
      </c>
      <c r="G123" s="227"/>
      <c r="H123" s="227"/>
      <c r="I123" s="227">
        <v>180</v>
      </c>
      <c r="J123" s="227"/>
      <c r="K123" s="159" t="s">
        <v>180</v>
      </c>
      <c r="L123" s="94" t="s">
        <v>32</v>
      </c>
      <c r="M123" s="162" t="s">
        <v>189</v>
      </c>
      <c r="N123" s="258">
        <v>5.4</v>
      </c>
      <c r="O123" s="252">
        <f t="shared" si="21"/>
        <v>5.4</v>
      </c>
      <c r="P123" s="259"/>
      <c r="Q123" s="199"/>
      <c r="R123" s="254" t="s">
        <v>208</v>
      </c>
      <c r="S123" s="216" t="s">
        <v>209</v>
      </c>
    </row>
    <row r="124" spans="1:19" ht="51.75" thickBot="1">
      <c r="A124" s="1752"/>
      <c r="B124" s="1684"/>
      <c r="C124" s="1684"/>
      <c r="D124" s="1742"/>
      <c r="E124" s="1287"/>
      <c r="F124" s="95" t="s">
        <v>184</v>
      </c>
      <c r="G124" s="168" t="s">
        <v>139</v>
      </c>
      <c r="H124" s="168" t="s">
        <v>139</v>
      </c>
      <c r="I124" s="168" t="s">
        <v>139</v>
      </c>
      <c r="J124" s="168" t="s">
        <v>139</v>
      </c>
      <c r="K124" s="168" t="s">
        <v>185</v>
      </c>
      <c r="L124" s="1274" t="s">
        <v>24</v>
      </c>
      <c r="M124" s="1275"/>
      <c r="N124" s="255">
        <f>SUM(N116:N123)</f>
        <v>16.200000000000003</v>
      </c>
      <c r="O124" s="255">
        <f>SUM(O116:O123)</f>
        <v>16.200000000000003</v>
      </c>
      <c r="P124" s="255">
        <f>SUM(P116:P123)</f>
        <v>0</v>
      </c>
      <c r="Q124" s="255">
        <f>SUM(Q116:Q123)</f>
        <v>0</v>
      </c>
      <c r="R124" s="254"/>
      <c r="S124" s="17"/>
    </row>
    <row r="125" spans="1:19" ht="63.75">
      <c r="A125" s="1752" t="s">
        <v>9</v>
      </c>
      <c r="B125" s="1682" t="s">
        <v>9</v>
      </c>
      <c r="C125" s="1682" t="s">
        <v>34</v>
      </c>
      <c r="D125" s="1740"/>
      <c r="E125" s="1744" t="s">
        <v>210</v>
      </c>
      <c r="F125" s="227" t="s">
        <v>211</v>
      </c>
      <c r="G125" s="227"/>
      <c r="H125" s="227"/>
      <c r="I125" s="227">
        <v>7</v>
      </c>
      <c r="J125" s="227"/>
      <c r="K125" s="159" t="s">
        <v>205</v>
      </c>
      <c r="L125" s="256" t="s">
        <v>32</v>
      </c>
      <c r="M125" s="257" t="s">
        <v>189</v>
      </c>
      <c r="N125" s="248">
        <v>0.7</v>
      </c>
      <c r="O125" s="249">
        <f>SUM(N125-Q125)</f>
        <v>0.7</v>
      </c>
      <c r="P125" s="249"/>
      <c r="Q125" s="91"/>
      <c r="R125" s="254" t="s">
        <v>212</v>
      </c>
      <c r="S125" s="216" t="s">
        <v>20</v>
      </c>
    </row>
    <row r="126" spans="1:19" ht="46.15" customHeight="1" thickBot="1">
      <c r="A126" s="1385"/>
      <c r="B126" s="1683"/>
      <c r="C126" s="1683"/>
      <c r="D126" s="1741"/>
      <c r="E126" s="1745"/>
      <c r="F126" s="250" t="s">
        <v>213</v>
      </c>
      <c r="G126" s="227"/>
      <c r="H126" s="227">
        <v>50</v>
      </c>
      <c r="I126" s="227"/>
      <c r="J126" s="227"/>
      <c r="K126" s="159" t="s">
        <v>195</v>
      </c>
      <c r="L126" s="94" t="s">
        <v>32</v>
      </c>
      <c r="M126" s="162" t="s">
        <v>189</v>
      </c>
      <c r="N126" s="251">
        <v>3.2</v>
      </c>
      <c r="O126" s="252">
        <f>SUM(N126-Q126)</f>
        <v>3.2</v>
      </c>
      <c r="P126" s="252"/>
      <c r="Q126" s="253"/>
      <c r="R126" s="254" t="s">
        <v>214</v>
      </c>
      <c r="S126" s="216" t="s">
        <v>168</v>
      </c>
    </row>
    <row r="127" spans="1:19" ht="51.75" thickBot="1">
      <c r="A127" s="1385"/>
      <c r="B127" s="1684"/>
      <c r="C127" s="1684"/>
      <c r="D127" s="1742"/>
      <c r="E127" s="1287"/>
      <c r="F127" s="95" t="s">
        <v>184</v>
      </c>
      <c r="G127" s="168" t="s">
        <v>139</v>
      </c>
      <c r="H127" s="168" t="s">
        <v>139</v>
      </c>
      <c r="I127" s="168" t="s">
        <v>139</v>
      </c>
      <c r="J127" s="168" t="s">
        <v>139</v>
      </c>
      <c r="K127" s="168" t="s">
        <v>185</v>
      </c>
      <c r="L127" s="1274" t="s">
        <v>24</v>
      </c>
      <c r="M127" s="1275"/>
      <c r="N127" s="255">
        <f t="shared" ref="N127:Q127" si="22">SUM(N125:N126)</f>
        <v>3.9000000000000004</v>
      </c>
      <c r="O127" s="255">
        <f t="shared" si="22"/>
        <v>3.9000000000000004</v>
      </c>
      <c r="P127" s="255">
        <f t="shared" si="22"/>
        <v>0</v>
      </c>
      <c r="Q127" s="255">
        <f t="shared" si="22"/>
        <v>0</v>
      </c>
      <c r="R127" s="254"/>
      <c r="S127" s="216"/>
    </row>
    <row r="128" spans="1:19" ht="38.25">
      <c r="A128" s="1750" t="s">
        <v>9</v>
      </c>
      <c r="B128" s="1682" t="s">
        <v>9</v>
      </c>
      <c r="C128" s="1682" t="s">
        <v>38</v>
      </c>
      <c r="D128" s="1740"/>
      <c r="E128" s="1301" t="s">
        <v>215</v>
      </c>
      <c r="F128" s="168" t="s">
        <v>216</v>
      </c>
      <c r="G128" s="168" t="s">
        <v>217</v>
      </c>
      <c r="H128" s="168" t="s">
        <v>218</v>
      </c>
      <c r="I128" s="168" t="s">
        <v>218</v>
      </c>
      <c r="J128" s="168" t="s">
        <v>218</v>
      </c>
      <c r="K128" s="168" t="s">
        <v>219</v>
      </c>
      <c r="L128" s="94" t="s">
        <v>40</v>
      </c>
      <c r="M128" s="162" t="s">
        <v>220</v>
      </c>
      <c r="N128" s="258">
        <v>59.8</v>
      </c>
      <c r="O128" s="262">
        <f t="shared" ref="O128:O129" si="23">SUM(N128-Q128)</f>
        <v>59.8</v>
      </c>
      <c r="P128" s="259"/>
      <c r="Q128" s="199"/>
      <c r="R128" s="254" t="s">
        <v>221</v>
      </c>
      <c r="S128" s="216" t="s">
        <v>218</v>
      </c>
    </row>
    <row r="129" spans="1:19" ht="26.25" thickBot="1">
      <c r="A129" s="1751"/>
      <c r="B129" s="1683"/>
      <c r="C129" s="1683"/>
      <c r="D129" s="1741"/>
      <c r="E129" s="1302"/>
      <c r="F129" s="168" t="s">
        <v>222</v>
      </c>
      <c r="G129" s="168"/>
      <c r="H129" s="168"/>
      <c r="I129" s="168"/>
      <c r="J129" s="168"/>
      <c r="K129" s="168" t="s">
        <v>223</v>
      </c>
      <c r="L129" s="64"/>
      <c r="M129" s="263"/>
      <c r="N129" s="264"/>
      <c r="O129" s="262">
        <f t="shared" si="23"/>
        <v>0</v>
      </c>
      <c r="P129" s="265"/>
      <c r="Q129" s="266"/>
      <c r="R129" s="254"/>
      <c r="S129" s="267"/>
    </row>
    <row r="130" spans="1:19" ht="51.75" thickBot="1">
      <c r="A130" s="1752"/>
      <c r="B130" s="1684"/>
      <c r="C130" s="1684"/>
      <c r="D130" s="1742"/>
      <c r="E130" s="1303"/>
      <c r="F130" s="95" t="s">
        <v>184</v>
      </c>
      <c r="G130" s="168" t="s">
        <v>139</v>
      </c>
      <c r="H130" s="168" t="s">
        <v>139</v>
      </c>
      <c r="I130" s="168" t="s">
        <v>139</v>
      </c>
      <c r="J130" s="168" t="s">
        <v>139</v>
      </c>
      <c r="K130" s="168" t="s">
        <v>185</v>
      </c>
      <c r="L130" s="1274" t="s">
        <v>24</v>
      </c>
      <c r="M130" s="1275"/>
      <c r="N130" s="255">
        <f>SUM(N128:N129)</f>
        <v>59.8</v>
      </c>
      <c r="O130" s="255">
        <f>SUM(O128:O129)</f>
        <v>59.8</v>
      </c>
      <c r="P130" s="255">
        <f>SUM(P128:P129)</f>
        <v>0</v>
      </c>
      <c r="Q130" s="255">
        <f>SUM(Q128:Q129)</f>
        <v>0</v>
      </c>
      <c r="R130" s="254"/>
      <c r="S130" s="17"/>
    </row>
    <row r="131" spans="1:19" ht="31.9" customHeight="1">
      <c r="A131" s="1385" t="s">
        <v>9</v>
      </c>
      <c r="B131" s="1309" t="s">
        <v>9</v>
      </c>
      <c r="C131" s="1309" t="s">
        <v>116</v>
      </c>
      <c r="D131" s="1376"/>
      <c r="E131" s="1304" t="s">
        <v>224</v>
      </c>
      <c r="F131" s="159" t="s">
        <v>225</v>
      </c>
      <c r="G131" s="159"/>
      <c r="H131" s="159"/>
      <c r="I131" s="159"/>
      <c r="J131" s="159">
        <v>8</v>
      </c>
      <c r="K131" s="227" t="s">
        <v>180</v>
      </c>
      <c r="L131" s="94" t="s">
        <v>32</v>
      </c>
      <c r="M131" s="162" t="s">
        <v>189</v>
      </c>
      <c r="N131" s="268">
        <v>20</v>
      </c>
      <c r="O131" s="259">
        <f t="shared" ref="O131:O132" si="24">SUM(N131-Q131)</f>
        <v>20</v>
      </c>
      <c r="P131" s="269"/>
      <c r="Q131" s="199"/>
      <c r="R131" s="270" t="s">
        <v>226</v>
      </c>
      <c r="S131" s="216" t="s">
        <v>21</v>
      </c>
    </row>
    <row r="132" spans="1:19" ht="13.5" thickBot="1">
      <c r="A132" s="1385"/>
      <c r="B132" s="1309"/>
      <c r="C132" s="1309"/>
      <c r="D132" s="1376"/>
      <c r="E132" s="1305"/>
      <c r="F132" s="159"/>
      <c r="G132" s="159"/>
      <c r="H132" s="159"/>
      <c r="I132" s="159"/>
      <c r="J132" s="159"/>
      <c r="K132" s="159"/>
      <c r="L132" s="16"/>
      <c r="M132" s="162"/>
      <c r="N132" s="271"/>
      <c r="O132" s="259">
        <f t="shared" si="24"/>
        <v>0</v>
      </c>
      <c r="P132" s="272"/>
      <c r="Q132" s="253"/>
      <c r="R132" s="273"/>
      <c r="S132" s="172"/>
    </row>
    <row r="133" spans="1:19" ht="51.75" thickBot="1">
      <c r="A133" s="1385"/>
      <c r="B133" s="1309"/>
      <c r="C133" s="1309"/>
      <c r="D133" s="1376"/>
      <c r="E133" s="1305"/>
      <c r="F133" s="95" t="s">
        <v>184</v>
      </c>
      <c r="G133" s="168" t="s">
        <v>139</v>
      </c>
      <c r="H133" s="168" t="s">
        <v>139</v>
      </c>
      <c r="I133" s="168" t="s">
        <v>139</v>
      </c>
      <c r="J133" s="168" t="s">
        <v>139</v>
      </c>
      <c r="K133" s="168" t="s">
        <v>185</v>
      </c>
      <c r="L133" s="1274" t="s">
        <v>24</v>
      </c>
      <c r="M133" s="1275"/>
      <c r="N133" s="255">
        <f>SUM(N131:N132)</f>
        <v>20</v>
      </c>
      <c r="O133" s="255">
        <f>SUM(O131:O132)</f>
        <v>20</v>
      </c>
      <c r="P133" s="255">
        <f>SUM(P131:P132)</f>
        <v>0</v>
      </c>
      <c r="Q133" s="255">
        <f>SUM(Q131:Q132)</f>
        <v>0</v>
      </c>
      <c r="R133" s="254"/>
      <c r="S133" s="17"/>
    </row>
    <row r="134" spans="1:19" ht="39.75" customHeight="1">
      <c r="A134" s="1385" t="s">
        <v>9</v>
      </c>
      <c r="B134" s="1309" t="s">
        <v>9</v>
      </c>
      <c r="C134" s="1309" t="s">
        <v>70</v>
      </c>
      <c r="D134" s="1376"/>
      <c r="E134" s="1676" t="s">
        <v>227</v>
      </c>
      <c r="F134" s="227" t="s">
        <v>228</v>
      </c>
      <c r="G134" s="227"/>
      <c r="H134" s="227"/>
      <c r="I134" s="227"/>
      <c r="J134" s="227">
        <v>1</v>
      </c>
      <c r="K134" s="227" t="s">
        <v>229</v>
      </c>
      <c r="L134" s="16" t="s">
        <v>32</v>
      </c>
      <c r="M134" s="162" t="s">
        <v>189</v>
      </c>
      <c r="N134" s="248">
        <v>4.2</v>
      </c>
      <c r="O134" s="249">
        <f>SUM(N134-Q134)</f>
        <v>4.2</v>
      </c>
      <c r="P134" s="274"/>
      <c r="Q134" s="91"/>
      <c r="R134" s="178" t="s">
        <v>230</v>
      </c>
      <c r="S134" s="216" t="s">
        <v>15</v>
      </c>
    </row>
    <row r="135" spans="1:19" ht="13.5" thickBot="1">
      <c r="A135" s="1385"/>
      <c r="B135" s="1309"/>
      <c r="C135" s="1309"/>
      <c r="D135" s="1376"/>
      <c r="E135" s="1677"/>
      <c r="F135" s="227"/>
      <c r="G135" s="227"/>
      <c r="H135" s="227"/>
      <c r="I135" s="227"/>
      <c r="J135" s="227"/>
      <c r="K135" s="227"/>
      <c r="L135" s="275"/>
      <c r="M135" s="276"/>
      <c r="N135" s="277"/>
      <c r="O135" s="278">
        <f>SUM(N135-Q135)</f>
        <v>0</v>
      </c>
      <c r="P135" s="278"/>
      <c r="Q135" s="279"/>
      <c r="R135" s="178"/>
      <c r="S135" s="216"/>
    </row>
    <row r="136" spans="1:19" ht="51.75" thickBot="1">
      <c r="A136" s="1385"/>
      <c r="B136" s="1309"/>
      <c r="C136" s="1309"/>
      <c r="D136" s="1376"/>
      <c r="E136" s="1677"/>
      <c r="F136" s="95" t="s">
        <v>184</v>
      </c>
      <c r="G136" s="168" t="s">
        <v>139</v>
      </c>
      <c r="H136" s="168" t="s">
        <v>139</v>
      </c>
      <c r="I136" s="168" t="s">
        <v>139</v>
      </c>
      <c r="J136" s="168" t="s">
        <v>139</v>
      </c>
      <c r="K136" s="168" t="s">
        <v>185</v>
      </c>
      <c r="L136" s="1746" t="s">
        <v>24</v>
      </c>
      <c r="M136" s="1749"/>
      <c r="N136" s="280">
        <f>SUM(N134:N135)</f>
        <v>4.2</v>
      </c>
      <c r="O136" s="280">
        <f>SUM(O134:O135)</f>
        <v>4.2</v>
      </c>
      <c r="P136" s="280">
        <f>SUM(P134:P135)</f>
        <v>0</v>
      </c>
      <c r="Q136" s="255">
        <f>SUM(Q134:Q135)</f>
        <v>0</v>
      </c>
      <c r="R136" s="254"/>
      <c r="S136" s="17"/>
    </row>
    <row r="137" spans="1:19" s="144" customFormat="1" ht="13.5" thickBot="1">
      <c r="A137" s="215" t="s">
        <v>9</v>
      </c>
      <c r="B137" s="216" t="s">
        <v>9</v>
      </c>
      <c r="C137" s="281"/>
      <c r="D137" s="282"/>
      <c r="E137" s="1715" t="s">
        <v>23</v>
      </c>
      <c r="F137" s="1716"/>
      <c r="G137" s="1716"/>
      <c r="H137" s="1716"/>
      <c r="I137" s="1716"/>
      <c r="J137" s="1716"/>
      <c r="K137" s="1716"/>
      <c r="L137" s="1716"/>
      <c r="M137" s="1717"/>
      <c r="N137" s="255">
        <f>SUM(N115+N124+N127+N130+N133+N136)</f>
        <v>143.79999999999998</v>
      </c>
      <c r="O137" s="255">
        <f t="shared" ref="O137:Q137" si="25">SUM(O115+O124+O127+O130+O133+O136)</f>
        <v>143.79999999999998</v>
      </c>
      <c r="P137" s="255">
        <f t="shared" si="25"/>
        <v>0</v>
      </c>
      <c r="Q137" s="255">
        <f t="shared" si="25"/>
        <v>0</v>
      </c>
      <c r="R137" s="283"/>
      <c r="S137" s="17"/>
    </row>
    <row r="138" spans="1:19" s="144" customFormat="1" ht="13.5" thickBot="1">
      <c r="A138" s="215" t="s">
        <v>9</v>
      </c>
      <c r="B138" s="216" t="s">
        <v>10</v>
      </c>
      <c r="C138" s="245"/>
      <c r="D138" s="284"/>
      <c r="E138" s="1736" t="s">
        <v>231</v>
      </c>
      <c r="F138" s="1737"/>
      <c r="G138" s="1737"/>
      <c r="H138" s="1737"/>
      <c r="I138" s="1737"/>
      <c r="J138" s="1737"/>
      <c r="K138" s="1737"/>
      <c r="L138" s="1738"/>
      <c r="M138" s="1738"/>
      <c r="N138" s="246"/>
      <c r="O138" s="247"/>
      <c r="P138" s="247"/>
      <c r="Q138" s="247"/>
      <c r="R138" s="229"/>
      <c r="S138" s="17"/>
    </row>
    <row r="139" spans="1:19" ht="38.25">
      <c r="A139" s="1385" t="s">
        <v>9</v>
      </c>
      <c r="B139" s="1682" t="s">
        <v>10</v>
      </c>
      <c r="C139" s="1682" t="s">
        <v>9</v>
      </c>
      <c r="D139" s="1740"/>
      <c r="E139" s="1301" t="s">
        <v>232</v>
      </c>
      <c r="F139" s="168" t="s">
        <v>233</v>
      </c>
      <c r="G139" s="168" t="s">
        <v>234</v>
      </c>
      <c r="H139" s="168" t="s">
        <v>234</v>
      </c>
      <c r="I139" s="168" t="s">
        <v>234</v>
      </c>
      <c r="J139" s="168" t="s">
        <v>234</v>
      </c>
      <c r="K139" s="159" t="s">
        <v>180</v>
      </c>
      <c r="L139" s="94" t="s">
        <v>32</v>
      </c>
      <c r="M139" s="162" t="s">
        <v>189</v>
      </c>
      <c r="N139" s="248">
        <v>145</v>
      </c>
      <c r="O139" s="249">
        <f>SUM(N139-Q139)</f>
        <v>145</v>
      </c>
      <c r="P139" s="249"/>
      <c r="Q139" s="91"/>
      <c r="R139" s="254" t="s">
        <v>235</v>
      </c>
      <c r="S139" s="216" t="s">
        <v>234</v>
      </c>
    </row>
    <row r="140" spans="1:19" ht="13.5" thickBot="1">
      <c r="A140" s="1385"/>
      <c r="B140" s="1683"/>
      <c r="C140" s="1683"/>
      <c r="D140" s="1741"/>
      <c r="E140" s="1302"/>
      <c r="F140" s="168"/>
      <c r="G140" s="168"/>
      <c r="H140" s="168"/>
      <c r="I140" s="168"/>
      <c r="J140" s="168"/>
      <c r="K140" s="168"/>
      <c r="L140" s="64"/>
      <c r="M140" s="263"/>
      <c r="N140" s="285"/>
      <c r="O140" s="286">
        <f>SUM(N140-Q140)</f>
        <v>0</v>
      </c>
      <c r="P140" s="286"/>
      <c r="Q140" s="279"/>
      <c r="R140" s="254"/>
      <c r="S140" s="216"/>
    </row>
    <row r="141" spans="1:19" ht="24" customHeight="1" thickBot="1">
      <c r="A141" s="1385"/>
      <c r="B141" s="1684"/>
      <c r="C141" s="1684"/>
      <c r="D141" s="1742"/>
      <c r="E141" s="1303"/>
      <c r="F141" s="95" t="s">
        <v>184</v>
      </c>
      <c r="G141" s="168" t="s">
        <v>139</v>
      </c>
      <c r="H141" s="168" t="s">
        <v>139</v>
      </c>
      <c r="I141" s="168" t="s">
        <v>139</v>
      </c>
      <c r="J141" s="168" t="s">
        <v>139</v>
      </c>
      <c r="K141" s="168" t="s">
        <v>185</v>
      </c>
      <c r="L141" s="1274" t="s">
        <v>24</v>
      </c>
      <c r="M141" s="1275"/>
      <c r="N141" s="255">
        <f t="shared" ref="N141:Q141" si="26">SUM(N139:N140)</f>
        <v>145</v>
      </c>
      <c r="O141" s="255">
        <f t="shared" si="26"/>
        <v>145</v>
      </c>
      <c r="P141" s="255">
        <f t="shared" si="26"/>
        <v>0</v>
      </c>
      <c r="Q141" s="255">
        <f t="shared" si="26"/>
        <v>0</v>
      </c>
      <c r="R141" s="254"/>
      <c r="S141" s="17"/>
    </row>
    <row r="142" spans="1:19" ht="31.9" customHeight="1">
      <c r="A142" s="1385" t="s">
        <v>9</v>
      </c>
      <c r="B142" s="1309" t="s">
        <v>10</v>
      </c>
      <c r="C142" s="1309" t="s">
        <v>10</v>
      </c>
      <c r="D142" s="1376"/>
      <c r="E142" s="1744" t="s">
        <v>236</v>
      </c>
      <c r="F142" s="227" t="s">
        <v>237</v>
      </c>
      <c r="G142" s="227"/>
      <c r="H142" s="227"/>
      <c r="I142" s="227"/>
      <c r="J142" s="227">
        <v>3</v>
      </c>
      <c r="K142" s="227" t="s">
        <v>180</v>
      </c>
      <c r="L142" s="94" t="s">
        <v>32</v>
      </c>
      <c r="M142" s="257" t="s">
        <v>189</v>
      </c>
      <c r="N142" s="258">
        <v>28.6</v>
      </c>
      <c r="O142" s="259">
        <f>SUM(N142-Q142)</f>
        <v>28.6</v>
      </c>
      <c r="P142" s="259"/>
      <c r="Q142" s="199"/>
      <c r="R142" s="270" t="s">
        <v>238</v>
      </c>
      <c r="S142" s="216" t="s">
        <v>17</v>
      </c>
    </row>
    <row r="143" spans="1:19" ht="30" customHeight="1" thickBot="1">
      <c r="A143" s="1385"/>
      <c r="B143" s="1309"/>
      <c r="C143" s="1309"/>
      <c r="D143" s="1376"/>
      <c r="E143" s="1745"/>
      <c r="F143" s="227"/>
      <c r="G143" s="227"/>
      <c r="H143" s="227"/>
      <c r="I143" s="227"/>
      <c r="J143" s="227"/>
      <c r="K143" s="227"/>
      <c r="L143" s="275"/>
      <c r="M143" s="276"/>
      <c r="N143" s="277"/>
      <c r="O143" s="259">
        <f>SUM(N143-Q143)</f>
        <v>0</v>
      </c>
      <c r="P143" s="287"/>
      <c r="Q143" s="279"/>
      <c r="R143" s="288"/>
      <c r="S143" s="216"/>
    </row>
    <row r="144" spans="1:19" ht="51.75" thickBot="1">
      <c r="A144" s="1385"/>
      <c r="B144" s="1309"/>
      <c r="C144" s="1309"/>
      <c r="D144" s="1376"/>
      <c r="E144" s="1287"/>
      <c r="F144" s="95" t="s">
        <v>184</v>
      </c>
      <c r="G144" s="168" t="s">
        <v>139</v>
      </c>
      <c r="H144" s="168" t="s">
        <v>139</v>
      </c>
      <c r="I144" s="168" t="s">
        <v>139</v>
      </c>
      <c r="J144" s="168" t="s">
        <v>139</v>
      </c>
      <c r="K144" s="168" t="s">
        <v>185</v>
      </c>
      <c r="L144" s="1746" t="s">
        <v>24</v>
      </c>
      <c r="M144" s="1275"/>
      <c r="N144" s="280">
        <f t="shared" ref="N144:Q144" si="27">SUM(N142:N143)</f>
        <v>28.6</v>
      </c>
      <c r="O144" s="280">
        <f t="shared" si="27"/>
        <v>28.6</v>
      </c>
      <c r="P144" s="280">
        <f t="shared" si="27"/>
        <v>0</v>
      </c>
      <c r="Q144" s="255">
        <f t="shared" si="27"/>
        <v>0</v>
      </c>
      <c r="R144" s="254"/>
      <c r="S144" s="17"/>
    </row>
    <row r="145" spans="1:19" s="144" customFormat="1" ht="13.5" thickBot="1">
      <c r="A145" s="215" t="s">
        <v>9</v>
      </c>
      <c r="B145" s="216" t="s">
        <v>10</v>
      </c>
      <c r="C145" s="281"/>
      <c r="D145" s="282"/>
      <c r="E145" s="1747" t="s">
        <v>23</v>
      </c>
      <c r="F145" s="1748"/>
      <c r="G145" s="1748"/>
      <c r="H145" s="1748"/>
      <c r="I145" s="1748"/>
      <c r="J145" s="1748"/>
      <c r="K145" s="1748"/>
      <c r="L145" s="1734"/>
      <c r="M145" s="1734"/>
      <c r="N145" s="255">
        <f t="shared" ref="N145:Q145" si="28">SUM(N141+N144)</f>
        <v>173.6</v>
      </c>
      <c r="O145" s="255">
        <f t="shared" si="28"/>
        <v>173.6</v>
      </c>
      <c r="P145" s="255">
        <f t="shared" si="28"/>
        <v>0</v>
      </c>
      <c r="Q145" s="255">
        <f t="shared" si="28"/>
        <v>0</v>
      </c>
      <c r="R145" s="283"/>
      <c r="S145" s="17"/>
    </row>
    <row r="146" spans="1:19" s="144" customFormat="1" ht="37.5" customHeight="1" thickBot="1">
      <c r="A146" s="215" t="s">
        <v>9</v>
      </c>
      <c r="B146" s="216" t="s">
        <v>11</v>
      </c>
      <c r="C146" s="245"/>
      <c r="D146" s="284"/>
      <c r="E146" s="1736" t="s">
        <v>239</v>
      </c>
      <c r="F146" s="1738"/>
      <c r="G146" s="1738"/>
      <c r="H146" s="1738"/>
      <c r="I146" s="1738"/>
      <c r="J146" s="1738"/>
      <c r="K146" s="1738"/>
      <c r="L146" s="1738"/>
      <c r="M146" s="1738"/>
      <c r="N146" s="246"/>
      <c r="O146" s="247"/>
      <c r="P146" s="247"/>
      <c r="Q146" s="247"/>
      <c r="R146" s="229"/>
      <c r="S146" s="17"/>
    </row>
    <row r="147" spans="1:19" ht="38.25">
      <c r="A147" s="1375" t="s">
        <v>9</v>
      </c>
      <c r="B147" s="1288" t="s">
        <v>11</v>
      </c>
      <c r="C147" s="1288" t="s">
        <v>11</v>
      </c>
      <c r="D147" s="1376"/>
      <c r="E147" s="1621" t="s">
        <v>240</v>
      </c>
      <c r="F147" s="289" t="s">
        <v>241</v>
      </c>
      <c r="G147" s="289"/>
      <c r="H147" s="289"/>
      <c r="I147" s="289"/>
      <c r="J147" s="289">
        <v>1</v>
      </c>
      <c r="K147" s="289" t="s">
        <v>161</v>
      </c>
      <c r="L147" s="94" t="s">
        <v>32</v>
      </c>
      <c r="M147" s="162" t="s">
        <v>242</v>
      </c>
      <c r="N147" s="290">
        <v>54.3</v>
      </c>
      <c r="O147" s="291">
        <f t="shared" ref="O147:O149" si="29">SUM(N147-Q147)</f>
        <v>54.3</v>
      </c>
      <c r="P147" s="291"/>
      <c r="Q147" s="292"/>
      <c r="R147" s="164" t="s">
        <v>243</v>
      </c>
      <c r="S147" s="23">
        <v>1</v>
      </c>
    </row>
    <row r="148" spans="1:19" ht="38.25">
      <c r="A148" s="1375"/>
      <c r="B148" s="1288"/>
      <c r="C148" s="1288"/>
      <c r="D148" s="1376"/>
      <c r="E148" s="1621"/>
      <c r="F148" s="289" t="s">
        <v>244</v>
      </c>
      <c r="G148" s="289">
        <v>100</v>
      </c>
      <c r="H148" s="289">
        <v>100</v>
      </c>
      <c r="I148" s="289">
        <v>100</v>
      </c>
      <c r="J148" s="289">
        <v>100</v>
      </c>
      <c r="K148" s="289" t="s">
        <v>245</v>
      </c>
      <c r="L148" s="94" t="s">
        <v>118</v>
      </c>
      <c r="M148" s="162" t="s">
        <v>242</v>
      </c>
      <c r="N148" s="293">
        <v>26.4</v>
      </c>
      <c r="O148" s="294">
        <f t="shared" si="29"/>
        <v>26.4</v>
      </c>
      <c r="P148" s="295"/>
      <c r="Q148" s="296"/>
      <c r="R148" s="164"/>
      <c r="S148" s="23"/>
    </row>
    <row r="149" spans="1:19" ht="13.5" thickBot="1">
      <c r="A149" s="1375"/>
      <c r="B149" s="1288"/>
      <c r="C149" s="1288"/>
      <c r="D149" s="1376"/>
      <c r="E149" s="1621"/>
      <c r="F149" s="289"/>
      <c r="G149" s="289"/>
      <c r="H149" s="289"/>
      <c r="I149" s="289"/>
      <c r="J149" s="289"/>
      <c r="K149" s="289"/>
      <c r="L149" s="94" t="s">
        <v>246</v>
      </c>
      <c r="M149" s="162"/>
      <c r="N149" s="293">
        <v>149.1</v>
      </c>
      <c r="O149" s="294">
        <f t="shared" si="29"/>
        <v>149.1</v>
      </c>
      <c r="P149" s="295"/>
      <c r="Q149" s="296"/>
      <c r="R149" s="164" t="s">
        <v>247</v>
      </c>
      <c r="S149" s="23">
        <v>100</v>
      </c>
    </row>
    <row r="150" spans="1:19" ht="51.75" thickBot="1">
      <c r="A150" s="1375"/>
      <c r="B150" s="1288"/>
      <c r="C150" s="1288"/>
      <c r="D150" s="1376"/>
      <c r="E150" s="1379"/>
      <c r="F150" s="95" t="s">
        <v>184</v>
      </c>
      <c r="G150" s="168" t="s">
        <v>139</v>
      </c>
      <c r="H150" s="168" t="s">
        <v>139</v>
      </c>
      <c r="I150" s="168" t="s">
        <v>139</v>
      </c>
      <c r="J150" s="168" t="s">
        <v>139</v>
      </c>
      <c r="K150" s="168" t="s">
        <v>185</v>
      </c>
      <c r="L150" s="1381" t="s">
        <v>24</v>
      </c>
      <c r="M150" s="1619"/>
      <c r="N150" s="297">
        <f>SUM(N147:N149)</f>
        <v>229.79999999999998</v>
      </c>
      <c r="O150" s="297">
        <f>SUM(O147:O149)</f>
        <v>229.79999999999998</v>
      </c>
      <c r="P150" s="297">
        <f>SUM(P147:P149)</f>
        <v>0</v>
      </c>
      <c r="Q150" s="297">
        <f>SUM(Q147:Q149)</f>
        <v>0</v>
      </c>
      <c r="R150" s="164"/>
      <c r="S150" s="23"/>
    </row>
    <row r="151" spans="1:19" s="144" customFormat="1" ht="13.5" thickBot="1">
      <c r="A151" s="215" t="s">
        <v>9</v>
      </c>
      <c r="B151" s="216" t="s">
        <v>11</v>
      </c>
      <c r="C151" s="281"/>
      <c r="D151" s="282"/>
      <c r="E151" s="1739"/>
      <c r="F151" s="1734"/>
      <c r="G151" s="1734"/>
      <c r="H151" s="1734"/>
      <c r="I151" s="1734"/>
      <c r="J151" s="1734"/>
      <c r="K151" s="1734"/>
      <c r="L151" s="1734"/>
      <c r="M151" s="1734"/>
      <c r="N151" s="298">
        <f>SUM(N150)</f>
        <v>229.79999999999998</v>
      </c>
      <c r="O151" s="298">
        <f t="shared" ref="O151:Q151" si="30">SUM(O150)</f>
        <v>229.79999999999998</v>
      </c>
      <c r="P151" s="298">
        <f t="shared" si="30"/>
        <v>0</v>
      </c>
      <c r="Q151" s="255">
        <f t="shared" si="30"/>
        <v>0</v>
      </c>
      <c r="R151" s="254"/>
      <c r="S151" s="17"/>
    </row>
    <row r="152" spans="1:19" s="144" customFormat="1" ht="36" customHeight="1" thickBot="1">
      <c r="A152" s="215" t="s">
        <v>9</v>
      </c>
      <c r="B152" s="216" t="s">
        <v>33</v>
      </c>
      <c r="C152" s="245"/>
      <c r="D152" s="284"/>
      <c r="E152" s="1736" t="s">
        <v>248</v>
      </c>
      <c r="F152" s="1738"/>
      <c r="G152" s="1738"/>
      <c r="H152" s="1738"/>
      <c r="I152" s="1738"/>
      <c r="J152" s="1738"/>
      <c r="K152" s="1738"/>
      <c r="L152" s="1738"/>
      <c r="M152" s="1738"/>
      <c r="N152" s="246"/>
      <c r="O152" s="247"/>
      <c r="P152" s="247"/>
      <c r="Q152" s="299"/>
      <c r="R152" s="300"/>
      <c r="S152" s="17"/>
    </row>
    <row r="153" spans="1:19" ht="56.25" customHeight="1">
      <c r="A153" s="1385" t="s">
        <v>9</v>
      </c>
      <c r="B153" s="1309" t="s">
        <v>33</v>
      </c>
      <c r="C153" s="1309" t="s">
        <v>33</v>
      </c>
      <c r="D153" s="1376"/>
      <c r="E153" s="1398" t="s">
        <v>249</v>
      </c>
      <c r="F153" s="167" t="s">
        <v>250</v>
      </c>
      <c r="G153" s="167"/>
      <c r="H153" s="167" t="s">
        <v>83</v>
      </c>
      <c r="I153" s="167"/>
      <c r="J153" s="167"/>
      <c r="K153" s="167" t="s">
        <v>251</v>
      </c>
      <c r="L153" s="94" t="s">
        <v>32</v>
      </c>
      <c r="M153" s="70" t="s">
        <v>252</v>
      </c>
      <c r="N153" s="268">
        <v>14.3</v>
      </c>
      <c r="O153" s="259">
        <f t="shared" ref="O153:O154" si="31">SUM(N153-Q153)</f>
        <v>14.3</v>
      </c>
      <c r="P153" s="301"/>
      <c r="Q153" s="199"/>
      <c r="R153" s="178" t="s">
        <v>253</v>
      </c>
      <c r="S153" s="216" t="s">
        <v>254</v>
      </c>
    </row>
    <row r="154" spans="1:19" ht="39" thickBot="1">
      <c r="A154" s="1385"/>
      <c r="B154" s="1309"/>
      <c r="C154" s="1309"/>
      <c r="D154" s="1376"/>
      <c r="E154" s="1399"/>
      <c r="F154" s="222" t="s">
        <v>255</v>
      </c>
      <c r="G154" s="168" t="s">
        <v>15</v>
      </c>
      <c r="H154" s="168"/>
      <c r="I154" s="168"/>
      <c r="J154" s="168"/>
      <c r="K154" s="168" t="s">
        <v>146</v>
      </c>
      <c r="L154" s="16"/>
      <c r="M154" s="97"/>
      <c r="N154" s="271"/>
      <c r="O154" s="252">
        <f t="shared" si="31"/>
        <v>0</v>
      </c>
      <c r="P154" s="302"/>
      <c r="Q154" s="303"/>
      <c r="R154" s="304" t="s">
        <v>256</v>
      </c>
      <c r="S154" s="216" t="s">
        <v>15</v>
      </c>
    </row>
    <row r="155" spans="1:19" ht="51.75" thickBot="1">
      <c r="A155" s="1385"/>
      <c r="B155" s="1309"/>
      <c r="C155" s="1309"/>
      <c r="D155" s="1376"/>
      <c r="E155" s="1399"/>
      <c r="F155" s="95" t="s">
        <v>184</v>
      </c>
      <c r="G155" s="168" t="s">
        <v>139</v>
      </c>
      <c r="H155" s="168" t="s">
        <v>139</v>
      </c>
      <c r="I155" s="168" t="s">
        <v>139</v>
      </c>
      <c r="J155" s="168"/>
      <c r="K155" s="168" t="s">
        <v>185</v>
      </c>
      <c r="L155" s="1274" t="s">
        <v>24</v>
      </c>
      <c r="M155" s="1275"/>
      <c r="N155" s="298">
        <f>SUM(N153:N154)</f>
        <v>14.3</v>
      </c>
      <c r="O155" s="298">
        <f>SUM(O153:O154)</f>
        <v>14.3</v>
      </c>
      <c r="P155" s="298">
        <f>SUM(P153:P154)</f>
        <v>0</v>
      </c>
      <c r="Q155" s="255">
        <f>SUM(Q153:Q154)</f>
        <v>0</v>
      </c>
      <c r="R155" s="178"/>
      <c r="S155" s="17"/>
    </row>
    <row r="156" spans="1:19">
      <c r="A156" s="1385" t="s">
        <v>9</v>
      </c>
      <c r="B156" s="1309" t="s">
        <v>33</v>
      </c>
      <c r="C156" s="1309" t="s">
        <v>12</v>
      </c>
      <c r="D156" s="1740"/>
      <c r="E156" s="1730" t="s">
        <v>257</v>
      </c>
      <c r="F156" s="227"/>
      <c r="G156" s="227"/>
      <c r="H156" s="227"/>
      <c r="I156" s="227"/>
      <c r="J156" s="227"/>
      <c r="K156" s="227"/>
      <c r="L156" s="94"/>
      <c r="M156" s="162"/>
      <c r="N156" s="258"/>
      <c r="O156" s="252">
        <f t="shared" ref="O156:O157" si="32">SUM(N156-Q156)</f>
        <v>0</v>
      </c>
      <c r="P156" s="259"/>
      <c r="Q156" s="199"/>
      <c r="R156" s="305"/>
      <c r="S156" s="306"/>
    </row>
    <row r="157" spans="1:19" ht="51.75" thickBot="1">
      <c r="A157" s="1385"/>
      <c r="B157" s="1309"/>
      <c r="C157" s="1309"/>
      <c r="D157" s="1741"/>
      <c r="E157" s="1730"/>
      <c r="F157" s="227" t="s">
        <v>258</v>
      </c>
      <c r="G157" s="227"/>
      <c r="H157" s="227"/>
      <c r="I157" s="227">
        <v>3</v>
      </c>
      <c r="J157" s="227"/>
      <c r="K157" s="227" t="s">
        <v>195</v>
      </c>
      <c r="L157" s="94" t="s">
        <v>32</v>
      </c>
      <c r="M157" s="162" t="s">
        <v>189</v>
      </c>
      <c r="N157" s="258">
        <v>20.6</v>
      </c>
      <c r="O157" s="252">
        <f t="shared" si="32"/>
        <v>20.6</v>
      </c>
      <c r="P157" s="259"/>
      <c r="Q157" s="199"/>
      <c r="R157" s="307" t="s">
        <v>259</v>
      </c>
      <c r="S157" s="216" t="s">
        <v>17</v>
      </c>
    </row>
    <row r="158" spans="1:19" ht="51.75" thickBot="1">
      <c r="A158" s="1385"/>
      <c r="B158" s="1309"/>
      <c r="C158" s="1309"/>
      <c r="D158" s="1742"/>
      <c r="E158" s="1731"/>
      <c r="F158" s="95" t="s">
        <v>184</v>
      </c>
      <c r="G158" s="168" t="s">
        <v>139</v>
      </c>
      <c r="H158" s="168" t="s">
        <v>139</v>
      </c>
      <c r="I158" s="168" t="s">
        <v>139</v>
      </c>
      <c r="J158" s="168" t="s">
        <v>139</v>
      </c>
      <c r="K158" s="168" t="s">
        <v>185</v>
      </c>
      <c r="L158" s="1277" t="s">
        <v>24</v>
      </c>
      <c r="M158" s="1732"/>
      <c r="N158" s="298">
        <f>SUM(N156:N157)</f>
        <v>20.6</v>
      </c>
      <c r="O158" s="298">
        <f>SUM(O156:O157)</f>
        <v>20.6</v>
      </c>
      <c r="P158" s="298">
        <f>SUM(P156:P157)</f>
        <v>0</v>
      </c>
      <c r="Q158" s="255">
        <f>SUM(Q156:Q157)</f>
        <v>0</v>
      </c>
      <c r="R158" s="288"/>
      <c r="S158" s="17"/>
    </row>
    <row r="159" spans="1:19" s="144" customFormat="1" ht="13.5" thickBot="1">
      <c r="A159" s="215" t="s">
        <v>9</v>
      </c>
      <c r="B159" s="216" t="s">
        <v>33</v>
      </c>
      <c r="C159" s="281"/>
      <c r="D159" s="282"/>
      <c r="E159" s="1739" t="s">
        <v>23</v>
      </c>
      <c r="F159" s="1734"/>
      <c r="G159" s="1734"/>
      <c r="H159" s="1734"/>
      <c r="I159" s="1734"/>
      <c r="J159" s="1734"/>
      <c r="K159" s="1734"/>
      <c r="L159" s="1734"/>
      <c r="M159" s="1735"/>
      <c r="N159" s="298">
        <f>SUM(N155+N158)</f>
        <v>34.900000000000006</v>
      </c>
      <c r="O159" s="298">
        <f t="shared" ref="O159:Q159" si="33">SUM(O155+O158)</f>
        <v>34.900000000000006</v>
      </c>
      <c r="P159" s="298">
        <f t="shared" si="33"/>
        <v>0</v>
      </c>
      <c r="Q159" s="255">
        <f t="shared" si="33"/>
        <v>0</v>
      </c>
      <c r="R159" s="254"/>
      <c r="S159" s="17"/>
    </row>
    <row r="160" spans="1:19" ht="27" customHeight="1" thickBot="1">
      <c r="A160" s="308" t="s">
        <v>9</v>
      </c>
      <c r="B160" s="309" t="s">
        <v>12</v>
      </c>
      <c r="C160" s="310"/>
      <c r="D160" s="311"/>
      <c r="E160" s="1736" t="s">
        <v>260</v>
      </c>
      <c r="F160" s="1738"/>
      <c r="G160" s="1738"/>
      <c r="H160" s="1738"/>
      <c r="I160" s="1738"/>
      <c r="J160" s="1738"/>
      <c r="K160" s="1738"/>
      <c r="L160" s="1738"/>
      <c r="M160" s="1738"/>
      <c r="N160" s="246"/>
      <c r="O160" s="247"/>
      <c r="P160" s="247"/>
      <c r="Q160" s="247"/>
      <c r="R160" s="227"/>
      <c r="S160" s="17"/>
    </row>
    <row r="161" spans="1:19">
      <c r="A161" s="1385" t="s">
        <v>9</v>
      </c>
      <c r="B161" s="1682" t="s">
        <v>12</v>
      </c>
      <c r="C161" s="1682" t="s">
        <v>33</v>
      </c>
      <c r="D161" s="1740"/>
      <c r="E161" s="1676" t="s">
        <v>261</v>
      </c>
      <c r="F161" s="312"/>
      <c r="G161" s="312"/>
      <c r="H161" s="312"/>
      <c r="I161" s="312"/>
      <c r="J161" s="312"/>
      <c r="K161" s="312"/>
      <c r="L161" s="210"/>
      <c r="M161" s="313"/>
      <c r="N161" s="248"/>
      <c r="O161" s="249">
        <f t="shared" ref="O161:O162" si="34">SUM(N161-Q161)</f>
        <v>0</v>
      </c>
      <c r="P161" s="249"/>
      <c r="Q161" s="91"/>
      <c r="R161" s="192"/>
      <c r="S161" s="216"/>
    </row>
    <row r="162" spans="1:19" ht="39" thickBot="1">
      <c r="A162" s="1385"/>
      <c r="B162" s="1683"/>
      <c r="C162" s="1683"/>
      <c r="D162" s="1741"/>
      <c r="E162" s="1677"/>
      <c r="F162" s="168" t="s">
        <v>262</v>
      </c>
      <c r="G162" s="227"/>
      <c r="H162" s="227"/>
      <c r="I162" s="227" t="s">
        <v>263</v>
      </c>
      <c r="J162" s="227"/>
      <c r="K162" s="227" t="s">
        <v>229</v>
      </c>
      <c r="L162" s="16" t="s">
        <v>32</v>
      </c>
      <c r="M162" s="162" t="s">
        <v>264</v>
      </c>
      <c r="N162" s="268">
        <v>15</v>
      </c>
      <c r="O162" s="259">
        <f t="shared" si="34"/>
        <v>15</v>
      </c>
      <c r="P162" s="269"/>
      <c r="Q162" s="199"/>
      <c r="R162" s="192" t="s">
        <v>265</v>
      </c>
      <c r="S162" s="216" t="s">
        <v>263</v>
      </c>
    </row>
    <row r="163" spans="1:19" ht="51.75" thickBot="1">
      <c r="A163" s="1385"/>
      <c r="B163" s="1684"/>
      <c r="C163" s="1684"/>
      <c r="D163" s="1742"/>
      <c r="E163" s="1678"/>
      <c r="F163" s="95" t="s">
        <v>184</v>
      </c>
      <c r="G163" s="168" t="s">
        <v>139</v>
      </c>
      <c r="H163" s="168" t="s">
        <v>139</v>
      </c>
      <c r="I163" s="168" t="s">
        <v>139</v>
      </c>
      <c r="J163" s="168" t="s">
        <v>139</v>
      </c>
      <c r="K163" s="168" t="s">
        <v>185</v>
      </c>
      <c r="L163" s="1274" t="s">
        <v>24</v>
      </c>
      <c r="M163" s="1275"/>
      <c r="N163" s="255">
        <f>SUM(N161:N162)</f>
        <v>15</v>
      </c>
      <c r="O163" s="255">
        <f>SUM(O161:O162)</f>
        <v>15</v>
      </c>
      <c r="P163" s="255">
        <f>SUM(P161:P162)</f>
        <v>0</v>
      </c>
      <c r="Q163" s="280">
        <f>SUM(Q161:Q162)</f>
        <v>0</v>
      </c>
      <c r="R163" s="250"/>
      <c r="S163" s="17"/>
    </row>
    <row r="164" spans="1:19" ht="51">
      <c r="A164" s="1385" t="s">
        <v>9</v>
      </c>
      <c r="B164" s="1309" t="s">
        <v>12</v>
      </c>
      <c r="C164" s="1309" t="s">
        <v>12</v>
      </c>
      <c r="D164" s="1376"/>
      <c r="E164" s="1743" t="s">
        <v>266</v>
      </c>
      <c r="F164" s="314" t="s">
        <v>267</v>
      </c>
      <c r="G164" s="227" t="s">
        <v>268</v>
      </c>
      <c r="H164" s="227" t="s">
        <v>269</v>
      </c>
      <c r="I164" s="227" t="s">
        <v>268</v>
      </c>
      <c r="J164" s="227" t="s">
        <v>269</v>
      </c>
      <c r="K164" s="227" t="s">
        <v>205</v>
      </c>
      <c r="L164" s="94" t="s">
        <v>270</v>
      </c>
      <c r="M164" s="162" t="s">
        <v>264</v>
      </c>
      <c r="N164" s="258">
        <v>62.12</v>
      </c>
      <c r="O164" s="252">
        <f t="shared" ref="O164" si="35">SUM(N164-Q164)</f>
        <v>62.12</v>
      </c>
      <c r="P164" s="259"/>
      <c r="Q164" s="315"/>
      <c r="R164" s="250" t="s">
        <v>271</v>
      </c>
      <c r="S164" s="216" t="s">
        <v>272</v>
      </c>
    </row>
    <row r="165" spans="1:19" ht="13.5" thickBot="1">
      <c r="A165" s="1385"/>
      <c r="B165" s="1309"/>
      <c r="C165" s="1309"/>
      <c r="D165" s="1376"/>
      <c r="E165" s="1730"/>
      <c r="F165" s="227"/>
      <c r="G165" s="227"/>
      <c r="H165" s="227"/>
      <c r="I165" s="227"/>
      <c r="J165" s="227"/>
      <c r="K165" s="227"/>
      <c r="L165" s="16"/>
      <c r="M165" s="162"/>
      <c r="N165" s="271"/>
      <c r="O165" s="252">
        <f>SUM(N165-Q165)</f>
        <v>0</v>
      </c>
      <c r="P165" s="316"/>
      <c r="Q165" s="253"/>
      <c r="R165" s="254"/>
      <c r="S165" s="216"/>
    </row>
    <row r="166" spans="1:19" ht="51.75" thickBot="1">
      <c r="A166" s="1385"/>
      <c r="B166" s="1309"/>
      <c r="C166" s="1309"/>
      <c r="D166" s="1376"/>
      <c r="E166" s="1731"/>
      <c r="F166" s="95" t="s">
        <v>184</v>
      </c>
      <c r="G166" s="168" t="s">
        <v>139</v>
      </c>
      <c r="H166" s="168" t="s">
        <v>139</v>
      </c>
      <c r="I166" s="168" t="s">
        <v>139</v>
      </c>
      <c r="J166" s="168" t="s">
        <v>139</v>
      </c>
      <c r="K166" s="168" t="s">
        <v>185</v>
      </c>
      <c r="L166" s="1274" t="s">
        <v>24</v>
      </c>
      <c r="M166" s="1732"/>
      <c r="N166" s="255">
        <f>SUM(N164:N165)</f>
        <v>62.12</v>
      </c>
      <c r="O166" s="255">
        <f>SUM(O164:O165)</f>
        <v>62.12</v>
      </c>
      <c r="P166" s="255">
        <f>SUM(P164:P165)</f>
        <v>0</v>
      </c>
      <c r="Q166" s="255">
        <f>SUM(Q164:Q165)</f>
        <v>0</v>
      </c>
      <c r="R166" s="254"/>
      <c r="S166" s="17"/>
    </row>
    <row r="167" spans="1:19" ht="38.25">
      <c r="A167" s="1385" t="s">
        <v>9</v>
      </c>
      <c r="B167" s="1309" t="s">
        <v>12</v>
      </c>
      <c r="C167" s="1309" t="s">
        <v>34</v>
      </c>
      <c r="D167" s="1376"/>
      <c r="E167" s="1730" t="s">
        <v>273</v>
      </c>
      <c r="F167" s="317" t="s">
        <v>274</v>
      </c>
      <c r="G167" s="227"/>
      <c r="H167" s="227"/>
      <c r="I167" s="318" t="s">
        <v>275</v>
      </c>
      <c r="J167" s="227"/>
      <c r="K167" s="227" t="s">
        <v>229</v>
      </c>
      <c r="L167" s="94" t="s">
        <v>32</v>
      </c>
      <c r="M167" s="313" t="s">
        <v>276</v>
      </c>
      <c r="N167" s="258">
        <v>4</v>
      </c>
      <c r="O167" s="252">
        <f t="shared" ref="O167:O168" si="36">SUM(N167-Q167)</f>
        <v>4</v>
      </c>
      <c r="P167" s="259"/>
      <c r="Q167" s="199"/>
      <c r="R167" s="254" t="s">
        <v>277</v>
      </c>
      <c r="S167" s="318" t="s">
        <v>275</v>
      </c>
    </row>
    <row r="168" spans="1:19" ht="13.5" thickBot="1">
      <c r="A168" s="1385"/>
      <c r="B168" s="1309"/>
      <c r="C168" s="1309"/>
      <c r="D168" s="1376"/>
      <c r="E168" s="1730"/>
      <c r="F168" s="227"/>
      <c r="G168" s="227"/>
      <c r="H168" s="227"/>
      <c r="I168" s="227"/>
      <c r="J168" s="227"/>
      <c r="K168" s="227"/>
      <c r="L168" s="94"/>
      <c r="M168" s="162"/>
      <c r="N168" s="258"/>
      <c r="O168" s="252">
        <f t="shared" si="36"/>
        <v>0</v>
      </c>
      <c r="P168" s="259"/>
      <c r="Q168" s="199"/>
      <c r="R168" s="254"/>
      <c r="S168" s="216"/>
    </row>
    <row r="169" spans="1:19" ht="51.75" thickBot="1">
      <c r="A169" s="1385"/>
      <c r="B169" s="1309"/>
      <c r="C169" s="1309"/>
      <c r="D169" s="1376"/>
      <c r="E169" s="1731"/>
      <c r="F169" s="95" t="s">
        <v>184</v>
      </c>
      <c r="G169" s="168" t="s">
        <v>139</v>
      </c>
      <c r="H169" s="168" t="s">
        <v>139</v>
      </c>
      <c r="I169" s="168" t="s">
        <v>139</v>
      </c>
      <c r="J169" s="168" t="s">
        <v>139</v>
      </c>
      <c r="K169" s="168" t="s">
        <v>185</v>
      </c>
      <c r="L169" s="1277" t="s">
        <v>24</v>
      </c>
      <c r="M169" s="1732"/>
      <c r="N169" s="298">
        <f>SUM(N167:N168)</f>
        <v>4</v>
      </c>
      <c r="O169" s="298">
        <f>SUM(O167:O168)</f>
        <v>4</v>
      </c>
      <c r="P169" s="298">
        <f>SUM(P167:P168)</f>
        <v>0</v>
      </c>
      <c r="Q169" s="255">
        <f>SUM(Q167:Q168)</f>
        <v>0</v>
      </c>
      <c r="R169" s="288"/>
      <c r="S169" s="17"/>
    </row>
    <row r="170" spans="1:19" s="144" customFormat="1" ht="13.5" thickBot="1">
      <c r="A170" s="215" t="s">
        <v>9</v>
      </c>
      <c r="B170" s="216" t="s">
        <v>12</v>
      </c>
      <c r="C170" s="319"/>
      <c r="D170" s="320"/>
      <c r="E170" s="1733" t="s">
        <v>23</v>
      </c>
      <c r="F170" s="1734"/>
      <c r="G170" s="1734"/>
      <c r="H170" s="1734"/>
      <c r="I170" s="1734"/>
      <c r="J170" s="1734"/>
      <c r="K170" s="1734"/>
      <c r="L170" s="1734"/>
      <c r="M170" s="1735"/>
      <c r="N170" s="298">
        <f>SUM(N163+N166+N169)</f>
        <v>81.12</v>
      </c>
      <c r="O170" s="298">
        <f t="shared" ref="O170:Q170" si="37">SUM(O163+O166+O169)</f>
        <v>81.12</v>
      </c>
      <c r="P170" s="298">
        <f t="shared" si="37"/>
        <v>0</v>
      </c>
      <c r="Q170" s="255">
        <f t="shared" si="37"/>
        <v>0</v>
      </c>
      <c r="R170" s="254"/>
      <c r="S170" s="17"/>
    </row>
    <row r="171" spans="1:19" s="144" customFormat="1" ht="28.5" customHeight="1" thickBot="1">
      <c r="A171" s="215" t="s">
        <v>9</v>
      </c>
      <c r="B171" s="216" t="s">
        <v>34</v>
      </c>
      <c r="C171" s="241"/>
      <c r="D171" s="284"/>
      <c r="E171" s="1736" t="s">
        <v>278</v>
      </c>
      <c r="F171" s="1737"/>
      <c r="G171" s="1737"/>
      <c r="H171" s="1737"/>
      <c r="I171" s="1737"/>
      <c r="J171" s="1737"/>
      <c r="K171" s="1737"/>
      <c r="L171" s="1738"/>
      <c r="M171" s="1738"/>
      <c r="N171" s="246"/>
      <c r="O171" s="247"/>
      <c r="P171" s="247"/>
      <c r="Q171" s="247"/>
      <c r="R171" s="227"/>
      <c r="S171" s="17"/>
    </row>
    <row r="172" spans="1:19" ht="47.25" customHeight="1">
      <c r="A172" s="1385" t="s">
        <v>9</v>
      </c>
      <c r="B172" s="1309" t="s">
        <v>34</v>
      </c>
      <c r="C172" s="1309" t="s">
        <v>10</v>
      </c>
      <c r="D172" s="1376"/>
      <c r="E172" s="1730" t="s">
        <v>279</v>
      </c>
      <c r="F172" s="321" t="s">
        <v>280</v>
      </c>
      <c r="G172" s="322"/>
      <c r="H172" s="322">
        <v>5</v>
      </c>
      <c r="I172" s="322">
        <v>6</v>
      </c>
      <c r="J172" s="322">
        <v>6</v>
      </c>
      <c r="K172" s="227" t="s">
        <v>281</v>
      </c>
      <c r="L172" s="323" t="s">
        <v>32</v>
      </c>
      <c r="M172" s="324" t="s">
        <v>282</v>
      </c>
      <c r="N172" s="325">
        <v>1.5</v>
      </c>
      <c r="O172" s="326">
        <f t="shared" ref="O172:O175" si="38">SUM(N172-Q172)</f>
        <v>1.5</v>
      </c>
      <c r="P172" s="327"/>
      <c r="Q172" s="328"/>
      <c r="R172" s="329" t="s">
        <v>283</v>
      </c>
      <c r="S172" s="330">
        <v>17</v>
      </c>
    </row>
    <row r="173" spans="1:19" ht="276" customHeight="1">
      <c r="A173" s="1385"/>
      <c r="B173" s="1309"/>
      <c r="C173" s="1309"/>
      <c r="D173" s="1376"/>
      <c r="E173" s="1730"/>
      <c r="F173" s="321" t="s">
        <v>284</v>
      </c>
      <c r="G173" s="322"/>
      <c r="H173" s="322" t="s">
        <v>285</v>
      </c>
      <c r="I173" s="322" t="s">
        <v>286</v>
      </c>
      <c r="J173" s="322" t="s">
        <v>285</v>
      </c>
      <c r="K173" s="227" t="s">
        <v>281</v>
      </c>
      <c r="L173" s="95" t="s">
        <v>32</v>
      </c>
      <c r="M173" s="331" t="s">
        <v>282</v>
      </c>
      <c r="N173" s="332">
        <v>3</v>
      </c>
      <c r="O173" s="333">
        <f t="shared" si="38"/>
        <v>3</v>
      </c>
      <c r="P173" s="334"/>
      <c r="Q173" s="335"/>
      <c r="R173" s="329" t="s">
        <v>287</v>
      </c>
      <c r="S173" s="330" t="s">
        <v>288</v>
      </c>
    </row>
    <row r="174" spans="1:19" ht="33" customHeight="1">
      <c r="A174" s="1385"/>
      <c r="B174" s="1309"/>
      <c r="C174" s="1309"/>
      <c r="D174" s="1376"/>
      <c r="E174" s="1730"/>
      <c r="F174" s="336" t="s">
        <v>289</v>
      </c>
      <c r="G174" s="322"/>
      <c r="H174" s="322">
        <v>1</v>
      </c>
      <c r="I174" s="322">
        <v>2</v>
      </c>
      <c r="J174" s="322">
        <v>1</v>
      </c>
      <c r="K174" s="227" t="s">
        <v>281</v>
      </c>
      <c r="L174" s="95" t="s">
        <v>32</v>
      </c>
      <c r="M174" s="331" t="s">
        <v>282</v>
      </c>
      <c r="N174" s="332">
        <v>1</v>
      </c>
      <c r="O174" s="333">
        <f t="shared" si="38"/>
        <v>1</v>
      </c>
      <c r="P174" s="334"/>
      <c r="Q174" s="335"/>
      <c r="R174" s="329" t="s">
        <v>290</v>
      </c>
      <c r="S174" s="330">
        <v>4</v>
      </c>
    </row>
    <row r="175" spans="1:19" ht="131.25" customHeight="1">
      <c r="A175" s="1385"/>
      <c r="B175" s="1309"/>
      <c r="C175" s="1309"/>
      <c r="D175" s="1376"/>
      <c r="E175" s="1730"/>
      <c r="F175" s="321" t="s">
        <v>291</v>
      </c>
      <c r="G175" s="322"/>
      <c r="H175" s="337">
        <v>0.1</v>
      </c>
      <c r="I175" s="337">
        <v>6.6666666666666666E-2</v>
      </c>
      <c r="J175" s="337">
        <v>0.1</v>
      </c>
      <c r="K175" s="227" t="s">
        <v>281</v>
      </c>
      <c r="L175" s="95" t="s">
        <v>32</v>
      </c>
      <c r="M175" s="331" t="s">
        <v>282</v>
      </c>
      <c r="N175" s="332">
        <v>1</v>
      </c>
      <c r="O175" s="333">
        <f t="shared" si="38"/>
        <v>1</v>
      </c>
      <c r="P175" s="334"/>
      <c r="Q175" s="335"/>
      <c r="R175" s="329" t="s">
        <v>292</v>
      </c>
      <c r="S175" s="338" t="s">
        <v>293</v>
      </c>
    </row>
    <row r="176" spans="1:19" ht="63" customHeight="1">
      <c r="A176" s="1385"/>
      <c r="B176" s="1309"/>
      <c r="C176" s="1309"/>
      <c r="D176" s="1376"/>
      <c r="E176" s="1730"/>
      <c r="F176" s="321" t="s">
        <v>294</v>
      </c>
      <c r="G176" s="339">
        <v>30</v>
      </c>
      <c r="H176" s="339">
        <v>35</v>
      </c>
      <c r="I176" s="339">
        <v>30</v>
      </c>
      <c r="J176" s="339">
        <v>30</v>
      </c>
      <c r="K176" s="227" t="s">
        <v>281</v>
      </c>
      <c r="L176" s="95" t="s">
        <v>32</v>
      </c>
      <c r="M176" s="331" t="s">
        <v>282</v>
      </c>
      <c r="N176" s="332"/>
      <c r="O176" s="333">
        <f t="shared" ref="O176:O177" si="39">SUM(N176-Q176)</f>
        <v>0</v>
      </c>
      <c r="P176" s="334"/>
      <c r="Q176" s="335"/>
      <c r="R176" s="329" t="s">
        <v>295</v>
      </c>
      <c r="S176" s="330">
        <v>125</v>
      </c>
    </row>
    <row r="177" spans="1:19" ht="132.75" customHeight="1" thickBot="1">
      <c r="A177" s="1385"/>
      <c r="B177" s="1309"/>
      <c r="C177" s="1309"/>
      <c r="D177" s="1376"/>
      <c r="E177" s="1730"/>
      <c r="F177" s="321" t="s">
        <v>296</v>
      </c>
      <c r="G177" s="322"/>
      <c r="H177" s="322">
        <v>1</v>
      </c>
      <c r="I177" s="322">
        <v>1</v>
      </c>
      <c r="J177" s="322"/>
      <c r="K177" s="227" t="s">
        <v>281</v>
      </c>
      <c r="L177" s="95" t="s">
        <v>32</v>
      </c>
      <c r="M177" s="331" t="s">
        <v>282</v>
      </c>
      <c r="N177" s="340">
        <v>1</v>
      </c>
      <c r="O177" s="341">
        <f t="shared" si="39"/>
        <v>1</v>
      </c>
      <c r="P177" s="342"/>
      <c r="Q177" s="343"/>
      <c r="R177" s="336" t="s">
        <v>297</v>
      </c>
      <c r="S177" s="344">
        <v>2</v>
      </c>
    </row>
    <row r="178" spans="1:19" ht="51.75" thickBot="1">
      <c r="A178" s="1385"/>
      <c r="B178" s="1309"/>
      <c r="C178" s="1309"/>
      <c r="D178" s="1376"/>
      <c r="E178" s="1731"/>
      <c r="F178" s="95" t="s">
        <v>184</v>
      </c>
      <c r="G178" s="168" t="s">
        <v>139</v>
      </c>
      <c r="H178" s="168" t="s">
        <v>139</v>
      </c>
      <c r="I178" s="168" t="s">
        <v>139</v>
      </c>
      <c r="J178" s="168" t="s">
        <v>139</v>
      </c>
      <c r="K178" s="168" t="s">
        <v>185</v>
      </c>
      <c r="L178" s="1277" t="s">
        <v>24</v>
      </c>
      <c r="M178" s="1732"/>
      <c r="N178" s="298">
        <f t="shared" ref="N178:Q178" si="40">SUM(N172:N177)</f>
        <v>7.5</v>
      </c>
      <c r="O178" s="298">
        <f t="shared" si="40"/>
        <v>7.5</v>
      </c>
      <c r="P178" s="298">
        <f t="shared" si="40"/>
        <v>0</v>
      </c>
      <c r="Q178" s="298">
        <f t="shared" si="40"/>
        <v>0</v>
      </c>
      <c r="R178" s="345"/>
      <c r="S178" s="17"/>
    </row>
    <row r="179" spans="1:19" s="144" customFormat="1" ht="13.5" thickBot="1">
      <c r="A179" s="215" t="s">
        <v>9</v>
      </c>
      <c r="B179" s="216" t="s">
        <v>34</v>
      </c>
      <c r="C179" s="281"/>
      <c r="D179" s="346"/>
      <c r="E179" s="1715" t="s">
        <v>23</v>
      </c>
      <c r="F179" s="1716"/>
      <c r="G179" s="1716"/>
      <c r="H179" s="1716"/>
      <c r="I179" s="1716"/>
      <c r="J179" s="1716"/>
      <c r="K179" s="1716"/>
      <c r="L179" s="1716"/>
      <c r="M179" s="1717"/>
      <c r="N179" s="347">
        <f>SUM(N178)</f>
        <v>7.5</v>
      </c>
      <c r="O179" s="347">
        <f t="shared" ref="O179:Q179" si="41">SUM(O178)</f>
        <v>7.5</v>
      </c>
      <c r="P179" s="347">
        <f t="shared" si="41"/>
        <v>0</v>
      </c>
      <c r="Q179" s="347">
        <f t="shared" si="41"/>
        <v>0</v>
      </c>
      <c r="R179" s="250"/>
      <c r="S179" s="17"/>
    </row>
    <row r="180" spans="1:19" s="144" customFormat="1" ht="13.5" thickBot="1">
      <c r="A180" s="348" t="s">
        <v>9</v>
      </c>
      <c r="B180" s="1718" t="s">
        <v>25</v>
      </c>
      <c r="C180" s="1719"/>
      <c r="D180" s="1719"/>
      <c r="E180" s="1719"/>
      <c r="F180" s="1719"/>
      <c r="G180" s="1719"/>
      <c r="H180" s="1719"/>
      <c r="I180" s="1719"/>
      <c r="J180" s="1719"/>
      <c r="K180" s="1719"/>
      <c r="L180" s="1719"/>
      <c r="M180" s="1720"/>
      <c r="N180" s="298">
        <f>SUM(N137+N145+N151+N159+N170+N179)</f>
        <v>670.71999999999991</v>
      </c>
      <c r="O180" s="298">
        <f>SUM(O137+O145+O151+O159+O170+O179)</f>
        <v>670.71999999999991</v>
      </c>
      <c r="P180" s="298">
        <f>SUM(P137+P145+P151+P159+P170+P179)</f>
        <v>0</v>
      </c>
      <c r="Q180" s="298">
        <f>SUM(Q137+Q145+Q151+Q159+Q170+Q179)</f>
        <v>0</v>
      </c>
      <c r="R180" s="250"/>
      <c r="S180" s="17"/>
    </row>
    <row r="181" spans="1:19" s="144" customFormat="1" ht="13.5" thickBot="1">
      <c r="A181" s="348"/>
      <c r="B181" s="1718" t="s">
        <v>298</v>
      </c>
      <c r="C181" s="1719"/>
      <c r="D181" s="1721"/>
      <c r="E181" s="1721"/>
      <c r="F181" s="1721"/>
      <c r="G181" s="1721"/>
      <c r="H181" s="1721"/>
      <c r="I181" s="1721"/>
      <c r="J181" s="1721"/>
      <c r="K181" s="1721"/>
      <c r="L181" s="1721"/>
      <c r="M181" s="1722"/>
      <c r="N181" s="298">
        <f t="shared" ref="N181:Q181" si="42">SUM(N180)</f>
        <v>670.71999999999991</v>
      </c>
      <c r="O181" s="298">
        <f t="shared" si="42"/>
        <v>670.71999999999991</v>
      </c>
      <c r="P181" s="298">
        <f t="shared" si="42"/>
        <v>0</v>
      </c>
      <c r="Q181" s="280">
        <f t="shared" si="42"/>
        <v>0</v>
      </c>
      <c r="R181" s="250"/>
      <c r="S181" s="17"/>
    </row>
    <row r="182" spans="1:19" s="144" customFormat="1" ht="13.5" thickBot="1">
      <c r="A182" s="86"/>
      <c r="B182" s="349"/>
      <c r="C182" s="349"/>
      <c r="D182" s="51"/>
      <c r="E182" s="51"/>
      <c r="F182" s="51"/>
      <c r="G182" s="51"/>
      <c r="H182" s="51"/>
      <c r="I182" s="51"/>
      <c r="J182" s="51"/>
      <c r="K182" s="51"/>
      <c r="L182" s="51"/>
      <c r="M182" s="51"/>
      <c r="N182" s="237"/>
      <c r="O182" s="237"/>
      <c r="P182" s="237"/>
      <c r="Q182" s="237"/>
      <c r="R182" s="350"/>
      <c r="S182" s="351"/>
    </row>
    <row r="183" spans="1:19" ht="13.5" thickBot="1">
      <c r="A183" s="1234" t="s">
        <v>68</v>
      </c>
      <c r="B183" s="1235"/>
      <c r="C183" s="1235"/>
      <c r="D183" s="1235"/>
      <c r="E183" s="1235"/>
      <c r="F183" s="1235"/>
      <c r="G183" s="1235"/>
      <c r="H183" s="1235"/>
      <c r="I183" s="1235"/>
      <c r="J183" s="1235"/>
      <c r="K183" s="1235"/>
      <c r="L183" s="1235"/>
      <c r="M183" s="1236"/>
      <c r="N183" s="1237" t="s">
        <v>299</v>
      </c>
      <c r="O183" s="1238"/>
      <c r="P183" s="1238"/>
      <c r="Q183" s="1239"/>
      <c r="R183" s="85"/>
      <c r="S183" s="86"/>
    </row>
    <row r="184" spans="1:19" ht="13.5" thickBot="1">
      <c r="A184" s="1723" t="s">
        <v>24</v>
      </c>
      <c r="B184" s="1724"/>
      <c r="C184" s="1724"/>
      <c r="D184" s="1724"/>
      <c r="E184" s="1724"/>
      <c r="F184" s="1724"/>
      <c r="G184" s="1724"/>
      <c r="H184" s="1724"/>
      <c r="I184" s="1724"/>
      <c r="J184" s="1724"/>
      <c r="K184" s="1724"/>
      <c r="L184" s="1724"/>
      <c r="M184" s="1725"/>
      <c r="N184" s="1726">
        <f>SUM(N185+N196)</f>
        <v>670.72</v>
      </c>
      <c r="O184" s="1727"/>
      <c r="P184" s="1727"/>
      <c r="Q184" s="1728"/>
      <c r="R184" s="352"/>
      <c r="S184" s="351"/>
    </row>
    <row r="185" spans="1:19" ht="13.5" thickBot="1">
      <c r="A185" s="1696" t="s">
        <v>28</v>
      </c>
      <c r="B185" s="1697"/>
      <c r="C185" s="1697"/>
      <c r="D185" s="1697"/>
      <c r="E185" s="1697"/>
      <c r="F185" s="1697"/>
      <c r="G185" s="1697"/>
      <c r="H185" s="1697"/>
      <c r="I185" s="1697"/>
      <c r="J185" s="1697"/>
      <c r="K185" s="1697"/>
      <c r="L185" s="1697"/>
      <c r="M185" s="1729"/>
      <c r="N185" s="1699">
        <f>SUM(N186:Q195)</f>
        <v>495.22</v>
      </c>
      <c r="O185" s="1700"/>
      <c r="P185" s="1700"/>
      <c r="Q185" s="1701"/>
      <c r="R185" s="352"/>
      <c r="S185" s="351"/>
    </row>
    <row r="186" spans="1:19">
      <c r="A186" s="1613" t="s">
        <v>47</v>
      </c>
      <c r="B186" s="1614"/>
      <c r="C186" s="1614"/>
      <c r="D186" s="1614"/>
      <c r="E186" s="1614"/>
      <c r="F186" s="1614"/>
      <c r="G186" s="1614"/>
      <c r="H186" s="1614"/>
      <c r="I186" s="1614"/>
      <c r="J186" s="1614"/>
      <c r="K186" s="1614"/>
      <c r="L186" s="1614"/>
      <c r="M186" s="1615"/>
      <c r="N186" s="1702">
        <f>SUMIF(L110:L183,"SB",N110:N183)</f>
        <v>333.6</v>
      </c>
      <c r="O186" s="1703"/>
      <c r="P186" s="1703"/>
      <c r="Q186" s="1704"/>
      <c r="R186" s="352"/>
      <c r="S186" s="86"/>
    </row>
    <row r="187" spans="1:19">
      <c r="A187" s="1213" t="s">
        <v>48</v>
      </c>
      <c r="B187" s="1214"/>
      <c r="C187" s="1214"/>
      <c r="D187" s="1214"/>
      <c r="E187" s="1214"/>
      <c r="F187" s="1214"/>
      <c r="G187" s="1214"/>
      <c r="H187" s="1214"/>
      <c r="I187" s="1214"/>
      <c r="J187" s="1214"/>
      <c r="K187" s="1214"/>
      <c r="L187" s="1214"/>
      <c r="M187" s="1215"/>
      <c r="N187" s="1702">
        <f>SUMIF(L110:L183,"VD",N110:N183)</f>
        <v>59.8</v>
      </c>
      <c r="O187" s="1703"/>
      <c r="P187" s="1703"/>
      <c r="Q187" s="1704"/>
      <c r="R187" s="352"/>
      <c r="S187" s="86"/>
    </row>
    <row r="188" spans="1:19">
      <c r="A188" s="1598" t="s">
        <v>61</v>
      </c>
      <c r="B188" s="1599"/>
      <c r="C188" s="1599"/>
      <c r="D188" s="1599"/>
      <c r="E188" s="1599"/>
      <c r="F188" s="1599"/>
      <c r="G188" s="1599"/>
      <c r="H188" s="1599"/>
      <c r="I188" s="1599"/>
      <c r="J188" s="1599"/>
      <c r="K188" s="1599"/>
      <c r="L188" s="1599"/>
      <c r="M188" s="1600"/>
      <c r="N188" s="1702">
        <f>SUMIF(L108:L183,"ML",N108:N183)</f>
        <v>39.700000000000003</v>
      </c>
      <c r="O188" s="1703"/>
      <c r="P188" s="1703"/>
      <c r="Q188" s="1704"/>
      <c r="R188" s="352"/>
      <c r="S188" s="86"/>
    </row>
    <row r="189" spans="1:19">
      <c r="A189" s="1213" t="s">
        <v>49</v>
      </c>
      <c r="B189" s="1214"/>
      <c r="C189" s="1214"/>
      <c r="D189" s="1214"/>
      <c r="E189" s="1214"/>
      <c r="F189" s="1214"/>
      <c r="G189" s="1214"/>
      <c r="H189" s="1214"/>
      <c r="I189" s="1214"/>
      <c r="J189" s="1214"/>
      <c r="K189" s="1214"/>
      <c r="L189" s="1214"/>
      <c r="M189" s="1215"/>
      <c r="N189" s="1702">
        <f>SUMIF(L110:L183,"SP",N110:N183)</f>
        <v>0</v>
      </c>
      <c r="O189" s="1703"/>
      <c r="P189" s="1703"/>
      <c r="Q189" s="1704"/>
      <c r="R189" s="352"/>
      <c r="S189" s="86"/>
    </row>
    <row r="190" spans="1:19">
      <c r="A190" s="1601" t="s">
        <v>77</v>
      </c>
      <c r="B190" s="1602"/>
      <c r="C190" s="1602"/>
      <c r="D190" s="1602"/>
      <c r="E190" s="1602"/>
      <c r="F190" s="1602"/>
      <c r="G190" s="1602"/>
      <c r="H190" s="1602"/>
      <c r="I190" s="1602"/>
      <c r="J190" s="1602"/>
      <c r="K190" s="1602"/>
      <c r="L190" s="1602"/>
      <c r="M190" s="1603"/>
      <c r="N190" s="1702">
        <f>SUMIF(L110:L183,"ESB",N110:N183)</f>
        <v>0</v>
      </c>
      <c r="O190" s="1703"/>
      <c r="P190" s="1703"/>
      <c r="Q190" s="1704"/>
      <c r="R190" s="352"/>
      <c r="S190" s="86"/>
    </row>
    <row r="191" spans="1:19">
      <c r="A191" s="1213" t="s">
        <v>50</v>
      </c>
      <c r="B191" s="1214"/>
      <c r="C191" s="1214"/>
      <c r="D191" s="1214"/>
      <c r="E191" s="1214"/>
      <c r="F191" s="1214"/>
      <c r="G191" s="1214"/>
      <c r="H191" s="1214"/>
      <c r="I191" s="1214"/>
      <c r="J191" s="1214"/>
      <c r="K191" s="1214"/>
      <c r="L191" s="1214"/>
      <c r="M191" s="1215"/>
      <c r="N191" s="1709">
        <f>SUMIF(L109:L180,"VIP",N109:N180)</f>
        <v>0</v>
      </c>
      <c r="O191" s="1710"/>
      <c r="P191" s="1710"/>
      <c r="Q191" s="1711"/>
      <c r="R191" s="352"/>
      <c r="S191" s="86"/>
    </row>
    <row r="192" spans="1:19">
      <c r="A192" s="1213" t="s">
        <v>51</v>
      </c>
      <c r="B192" s="1214"/>
      <c r="C192" s="1214"/>
      <c r="D192" s="1214"/>
      <c r="E192" s="1214"/>
      <c r="F192" s="1214"/>
      <c r="G192" s="1214"/>
      <c r="H192" s="1214"/>
      <c r="I192" s="1214"/>
      <c r="J192" s="1214"/>
      <c r="K192" s="1214"/>
      <c r="L192" s="1214"/>
      <c r="M192" s="1215"/>
      <c r="N192" s="1709">
        <f>SUMIF(L110:L181,"SL",N110:N181)</f>
        <v>0</v>
      </c>
      <c r="O192" s="1710"/>
      <c r="P192" s="1710"/>
      <c r="Q192" s="1711"/>
      <c r="R192" s="352"/>
      <c r="S192" s="86"/>
    </row>
    <row r="193" spans="1:19">
      <c r="A193" s="1712" t="s">
        <v>60</v>
      </c>
      <c r="B193" s="1713"/>
      <c r="C193" s="1713"/>
      <c r="D193" s="1713"/>
      <c r="E193" s="1713"/>
      <c r="F193" s="1713"/>
      <c r="G193" s="1713"/>
      <c r="H193" s="1713"/>
      <c r="I193" s="1713"/>
      <c r="J193" s="1713"/>
      <c r="K193" s="1713"/>
      <c r="L193" s="1713"/>
      <c r="M193" s="1714"/>
      <c r="N193" s="1702">
        <f>SUMIF(L105:L136,"DK",N105:N136)</f>
        <v>0</v>
      </c>
      <c r="O193" s="1703"/>
      <c r="P193" s="1703"/>
      <c r="Q193" s="1704"/>
      <c r="R193" s="352"/>
      <c r="S193" s="86"/>
    </row>
    <row r="194" spans="1:19">
      <c r="A194" s="1213" t="s">
        <v>52</v>
      </c>
      <c r="B194" s="1214"/>
      <c r="C194" s="1214"/>
      <c r="D194" s="1214"/>
      <c r="E194" s="1214"/>
      <c r="F194" s="1214"/>
      <c r="G194" s="1214"/>
      <c r="H194" s="1214"/>
      <c r="I194" s="1214"/>
      <c r="J194" s="1214"/>
      <c r="K194" s="1214"/>
      <c r="L194" s="1214"/>
      <c r="M194" s="1215"/>
      <c r="N194" s="1709">
        <f>SUMIF(L105:L179,"VB",N105:N179)</f>
        <v>62.12</v>
      </c>
      <c r="O194" s="1710"/>
      <c r="P194" s="1710"/>
      <c r="Q194" s="1711"/>
      <c r="R194" s="352"/>
      <c r="S194" s="86"/>
    </row>
    <row r="195" spans="1:19" ht="13.5" thickBot="1">
      <c r="A195" s="1213" t="s">
        <v>76</v>
      </c>
      <c r="B195" s="1214"/>
      <c r="C195" s="1214"/>
      <c r="D195" s="1214"/>
      <c r="E195" s="1214"/>
      <c r="F195" s="1214"/>
      <c r="G195" s="1214"/>
      <c r="H195" s="1214"/>
      <c r="I195" s="1214"/>
      <c r="J195" s="1214"/>
      <c r="K195" s="1214"/>
      <c r="L195" s="1214"/>
      <c r="M195" s="1215"/>
      <c r="N195" s="1702">
        <f>SUMIF(L108:L181,"KLB",N108:N181)</f>
        <v>0</v>
      </c>
      <c r="O195" s="1703"/>
      <c r="P195" s="1703"/>
      <c r="Q195" s="1704"/>
      <c r="R195" s="352"/>
      <c r="S195" s="86"/>
    </row>
    <row r="196" spans="1:19" ht="13.5" thickBot="1">
      <c r="A196" s="1696" t="s">
        <v>29</v>
      </c>
      <c r="B196" s="1697"/>
      <c r="C196" s="1697"/>
      <c r="D196" s="1697"/>
      <c r="E196" s="1697"/>
      <c r="F196" s="1697"/>
      <c r="G196" s="1697"/>
      <c r="H196" s="1697"/>
      <c r="I196" s="1697"/>
      <c r="J196" s="1697"/>
      <c r="K196" s="1697"/>
      <c r="L196" s="1697"/>
      <c r="M196" s="1698"/>
      <c r="N196" s="1699">
        <f>SUM(N197:Q200)</f>
        <v>175.5</v>
      </c>
      <c r="O196" s="1700"/>
      <c r="P196" s="1700"/>
      <c r="Q196" s="1701"/>
      <c r="R196" s="352"/>
      <c r="S196" s="351"/>
    </row>
    <row r="197" spans="1:19">
      <c r="A197" s="1213" t="s">
        <v>53</v>
      </c>
      <c r="B197" s="1214"/>
      <c r="C197" s="1214"/>
      <c r="D197" s="1214"/>
      <c r="E197" s="1214"/>
      <c r="F197" s="1214"/>
      <c r="G197" s="1214"/>
      <c r="H197" s="1214"/>
      <c r="I197" s="1214"/>
      <c r="J197" s="1214"/>
      <c r="K197" s="1214"/>
      <c r="L197" s="1214"/>
      <c r="M197" s="1215"/>
      <c r="N197" s="1702">
        <f>SUMIF(L110:L183,"KL",N110:N183)</f>
        <v>0</v>
      </c>
      <c r="O197" s="1703"/>
      <c r="P197" s="1703"/>
      <c r="Q197" s="1704"/>
      <c r="R197" s="352"/>
      <c r="S197" s="86"/>
    </row>
    <row r="198" spans="1:19">
      <c r="A198" s="1213" t="s">
        <v>54</v>
      </c>
      <c r="B198" s="1214"/>
      <c r="C198" s="1214"/>
      <c r="D198" s="1214"/>
      <c r="E198" s="1214"/>
      <c r="F198" s="1214"/>
      <c r="G198" s="1214"/>
      <c r="H198" s="1214"/>
      <c r="I198" s="1214"/>
      <c r="J198" s="1214"/>
      <c r="K198" s="1214"/>
      <c r="L198" s="1214"/>
      <c r="M198" s="1215"/>
      <c r="N198" s="1702">
        <f>SUMIF(L110:L183,"ES",N110:N183)</f>
        <v>149.1</v>
      </c>
      <c r="O198" s="1703"/>
      <c r="P198" s="1703"/>
      <c r="Q198" s="1704"/>
      <c r="R198" s="352"/>
      <c r="S198" s="86"/>
    </row>
    <row r="199" spans="1:19">
      <c r="A199" s="1576" t="s">
        <v>300</v>
      </c>
      <c r="B199" s="1577"/>
      <c r="C199" s="1577"/>
      <c r="D199" s="1577"/>
      <c r="E199" s="1577"/>
      <c r="F199" s="1577"/>
      <c r="G199" s="1577"/>
      <c r="H199" s="1577"/>
      <c r="I199" s="1577"/>
      <c r="J199" s="1577"/>
      <c r="K199" s="1577"/>
      <c r="L199" s="1577"/>
      <c r="M199" s="1705"/>
      <c r="N199" s="1702">
        <f>SUMIF(L110:L183,"VBF",N110:N183)</f>
        <v>26.4</v>
      </c>
      <c r="O199" s="1703"/>
      <c r="P199" s="1703"/>
      <c r="Q199" s="1704"/>
      <c r="R199" s="352"/>
      <c r="S199" s="86"/>
    </row>
    <row r="200" spans="1:19" ht="13.5" thickBot="1">
      <c r="A200" s="1578" t="s">
        <v>55</v>
      </c>
      <c r="B200" s="1579"/>
      <c r="C200" s="1579"/>
      <c r="D200" s="1579"/>
      <c r="E200" s="1579"/>
      <c r="F200" s="1579"/>
      <c r="G200" s="1579"/>
      <c r="H200" s="1579"/>
      <c r="I200" s="1579"/>
      <c r="J200" s="1579"/>
      <c r="K200" s="1579"/>
      <c r="L200" s="1579"/>
      <c r="M200" s="1580"/>
      <c r="N200" s="1706">
        <f>SUMIF(L110:L183,"Kt.",N110:N183)</f>
        <v>0</v>
      </c>
      <c r="O200" s="1707"/>
      <c r="P200" s="1707"/>
      <c r="Q200" s="1708"/>
      <c r="R200" s="352"/>
      <c r="S200" s="86"/>
    </row>
    <row r="202" spans="1:19" s="105" customFormat="1">
      <c r="B202" s="353"/>
      <c r="C202" s="353"/>
      <c r="D202" s="353"/>
      <c r="N202" s="354"/>
      <c r="O202" s="355"/>
      <c r="P202" s="355"/>
      <c r="Q202" s="355"/>
      <c r="R202" s="105" t="s">
        <v>45</v>
      </c>
      <c r="S202" s="356"/>
    </row>
    <row r="203" spans="1:19" s="105" customFormat="1">
      <c r="A203" s="1692" t="s">
        <v>301</v>
      </c>
      <c r="B203" s="1692"/>
      <c r="C203" s="1692"/>
      <c r="D203" s="1692"/>
      <c r="E203" s="1692"/>
      <c r="F203" s="1692"/>
      <c r="G203" s="1692"/>
      <c r="H203" s="1692"/>
      <c r="I203" s="1692"/>
      <c r="J203" s="1692"/>
      <c r="K203" s="1692"/>
      <c r="L203" s="1692"/>
      <c r="M203" s="1692"/>
      <c r="N203" s="1693"/>
      <c r="O203" s="1692"/>
      <c r="P203" s="1692"/>
      <c r="Q203" s="1692"/>
      <c r="R203" s="357" t="s">
        <v>302</v>
      </c>
      <c r="S203" s="358"/>
    </row>
    <row r="204" spans="1:19" s="105" customFormat="1">
      <c r="A204" s="1694" t="s">
        <v>43</v>
      </c>
      <c r="B204" s="1694"/>
      <c r="C204" s="1694"/>
      <c r="D204" s="1694"/>
      <c r="E204" s="1694"/>
      <c r="F204" s="1694"/>
      <c r="G204" s="1694"/>
      <c r="H204" s="1694"/>
      <c r="I204" s="1694"/>
      <c r="J204" s="1694"/>
      <c r="K204" s="1694"/>
      <c r="L204" s="1694"/>
      <c r="M204" s="1694"/>
      <c r="N204" s="1695"/>
      <c r="O204" s="1694"/>
      <c r="P204" s="1694"/>
      <c r="Q204" s="1694"/>
      <c r="R204" s="102"/>
      <c r="S204" s="102"/>
    </row>
    <row r="205" spans="1:19" s="105" customFormat="1">
      <c r="A205" s="102"/>
      <c r="B205" s="359"/>
      <c r="C205" s="359"/>
      <c r="D205" s="359"/>
      <c r="E205" s="102"/>
      <c r="F205" s="102"/>
      <c r="G205" s="102"/>
      <c r="H205" s="102"/>
      <c r="I205" s="102"/>
      <c r="J205" s="102"/>
      <c r="K205" s="102"/>
      <c r="L205" s="102"/>
      <c r="M205" s="102"/>
      <c r="N205" s="360"/>
      <c r="O205" s="361"/>
      <c r="P205" s="361"/>
      <c r="Q205" s="361"/>
      <c r="R205" s="362"/>
      <c r="S205" s="363"/>
    </row>
    <row r="206" spans="1:19" s="105" customFormat="1" ht="13.5" thickBot="1">
      <c r="A206" s="102"/>
      <c r="B206" s="359"/>
      <c r="C206" s="359"/>
      <c r="D206" s="359"/>
      <c r="E206" s="364"/>
      <c r="F206" s="364"/>
      <c r="G206" s="364"/>
      <c r="H206" s="364"/>
      <c r="I206" s="364"/>
      <c r="J206" s="364"/>
      <c r="K206" s="364"/>
      <c r="L206" s="364"/>
      <c r="M206" s="364"/>
      <c r="N206" s="365"/>
      <c r="O206" s="361"/>
      <c r="P206" s="361"/>
      <c r="Q206" s="366"/>
      <c r="R206" s="75" t="s">
        <v>46</v>
      </c>
      <c r="S206" s="363"/>
    </row>
    <row r="207" spans="1:19" s="87" customFormat="1" ht="12.75" customHeight="1">
      <c r="A207" s="1325" t="s">
        <v>0</v>
      </c>
      <c r="B207" s="1328" t="s">
        <v>1</v>
      </c>
      <c r="C207" s="1332" t="s">
        <v>2</v>
      </c>
      <c r="D207" s="1336" t="s">
        <v>69</v>
      </c>
      <c r="E207" s="1340" t="s">
        <v>3</v>
      </c>
      <c r="F207" s="1343" t="s">
        <v>126</v>
      </c>
      <c r="G207" s="1346" t="s">
        <v>127</v>
      </c>
      <c r="H207" s="1346"/>
      <c r="I207" s="1346"/>
      <c r="J207" s="1346"/>
      <c r="K207" s="1343" t="s">
        <v>128</v>
      </c>
      <c r="L207" s="1348" t="s">
        <v>8</v>
      </c>
      <c r="M207" s="1352" t="s">
        <v>4</v>
      </c>
      <c r="N207" s="1355" t="s">
        <v>136</v>
      </c>
      <c r="O207" s="1356"/>
      <c r="P207" s="1356"/>
      <c r="Q207" s="1357"/>
      <c r="R207" s="1358" t="s">
        <v>78</v>
      </c>
      <c r="S207" s="1359"/>
    </row>
    <row r="208" spans="1:19" s="87" customFormat="1" ht="13.5" thickBot="1">
      <c r="A208" s="1326"/>
      <c r="B208" s="1329"/>
      <c r="C208" s="1333"/>
      <c r="D208" s="1337"/>
      <c r="E208" s="1341"/>
      <c r="F208" s="1344"/>
      <c r="G208" s="1347"/>
      <c r="H208" s="1347"/>
      <c r="I208" s="1347"/>
      <c r="J208" s="1347"/>
      <c r="K208" s="1344"/>
      <c r="L208" s="1349"/>
      <c r="M208" s="1353"/>
      <c r="N208" s="1362" t="s">
        <v>27</v>
      </c>
      <c r="O208" s="1365" t="s">
        <v>6</v>
      </c>
      <c r="P208" s="1366"/>
      <c r="Q208" s="1366"/>
      <c r="R208" s="1360"/>
      <c r="S208" s="1361"/>
    </row>
    <row r="209" spans="1:19" s="87" customFormat="1">
      <c r="A209" s="1326"/>
      <c r="B209" s="1330"/>
      <c r="C209" s="1334"/>
      <c r="D209" s="1338"/>
      <c r="E209" s="1341"/>
      <c r="F209" s="1344"/>
      <c r="G209" s="1367" t="s">
        <v>129</v>
      </c>
      <c r="H209" s="1367" t="s">
        <v>130</v>
      </c>
      <c r="I209" s="1367" t="s">
        <v>131</v>
      </c>
      <c r="J209" s="1367" t="s">
        <v>132</v>
      </c>
      <c r="K209" s="1344"/>
      <c r="L209" s="1350"/>
      <c r="M209" s="1353"/>
      <c r="N209" s="1363"/>
      <c r="O209" s="1365" t="s">
        <v>5</v>
      </c>
      <c r="P209" s="1369"/>
      <c r="Q209" s="1370" t="s">
        <v>7</v>
      </c>
      <c r="R209" s="1313" t="s">
        <v>31</v>
      </c>
      <c r="S209" s="1315" t="s">
        <v>137</v>
      </c>
    </row>
    <row r="210" spans="1:19" s="87" customFormat="1" ht="64.5" customHeight="1" thickBot="1">
      <c r="A210" s="1327"/>
      <c r="B210" s="1331"/>
      <c r="C210" s="1335"/>
      <c r="D210" s="1339"/>
      <c r="E210" s="1342"/>
      <c r="F210" s="1345"/>
      <c r="G210" s="1368"/>
      <c r="H210" s="1368"/>
      <c r="I210" s="1368"/>
      <c r="J210" s="1368"/>
      <c r="K210" s="1345"/>
      <c r="L210" s="1351"/>
      <c r="M210" s="1354"/>
      <c r="N210" s="1364"/>
      <c r="O210" s="88" t="s">
        <v>5</v>
      </c>
      <c r="P210" s="88" t="s">
        <v>22</v>
      </c>
      <c r="Q210" s="1371"/>
      <c r="R210" s="1314"/>
      <c r="S210" s="1316"/>
    </row>
    <row r="211" spans="1:19" s="57" customFormat="1" ht="13.5" thickBot="1">
      <c r="A211" s="135" t="s">
        <v>15</v>
      </c>
      <c r="B211" s="136" t="s">
        <v>16</v>
      </c>
      <c r="C211" s="135" t="s">
        <v>17</v>
      </c>
      <c r="D211" s="135" t="s">
        <v>18</v>
      </c>
      <c r="E211" s="137" t="s">
        <v>30</v>
      </c>
      <c r="F211" s="138" t="s">
        <v>19</v>
      </c>
      <c r="G211" s="139" t="s">
        <v>20</v>
      </c>
      <c r="H211" s="139" t="s">
        <v>21</v>
      </c>
      <c r="I211" s="139" t="s">
        <v>133</v>
      </c>
      <c r="J211" s="139" t="s">
        <v>13</v>
      </c>
      <c r="K211" s="138" t="s">
        <v>14</v>
      </c>
      <c r="L211" s="140" t="s">
        <v>134</v>
      </c>
      <c r="M211" s="137" t="s">
        <v>135</v>
      </c>
      <c r="N211" s="141">
        <v>14</v>
      </c>
      <c r="O211" s="142">
        <v>15</v>
      </c>
      <c r="P211" s="141">
        <v>16</v>
      </c>
      <c r="Q211" s="141">
        <v>17</v>
      </c>
      <c r="R211" s="57" t="s">
        <v>119</v>
      </c>
      <c r="S211" s="57" t="s">
        <v>120</v>
      </c>
    </row>
    <row r="212" spans="1:19" s="102" customFormat="1" ht="33.75" customHeight="1" thickBot="1">
      <c r="A212" s="367" t="s">
        <v>9</v>
      </c>
      <c r="B212" s="4"/>
      <c r="C212" s="368"/>
      <c r="D212" s="38"/>
      <c r="E212" s="1422" t="s">
        <v>303</v>
      </c>
      <c r="F212" s="1423"/>
      <c r="G212" s="1423"/>
      <c r="H212" s="1423"/>
      <c r="I212" s="1423"/>
      <c r="J212" s="1423"/>
      <c r="K212" s="1423"/>
      <c r="L212" s="1423"/>
      <c r="M212" s="369"/>
      <c r="N212" s="370"/>
      <c r="O212" s="371"/>
      <c r="P212" s="371"/>
      <c r="Q212" s="371"/>
      <c r="R212" s="300"/>
      <c r="S212" s="372"/>
    </row>
    <row r="213" spans="1:19" s="102" customFormat="1" ht="42.75" customHeight="1" thickBot="1">
      <c r="A213" s="11" t="s">
        <v>9</v>
      </c>
      <c r="B213" s="6" t="s">
        <v>9</v>
      </c>
      <c r="C213" s="373"/>
      <c r="D213" s="374"/>
      <c r="E213" s="1281" t="s">
        <v>304</v>
      </c>
      <c r="F213" s="1282"/>
      <c r="G213" s="1282"/>
      <c r="H213" s="1282"/>
      <c r="I213" s="1282"/>
      <c r="J213" s="1282"/>
      <c r="K213" s="1675"/>
      <c r="L213" s="1282"/>
      <c r="M213" s="375"/>
      <c r="N213" s="376"/>
      <c r="O213" s="377"/>
      <c r="P213" s="377"/>
      <c r="Q213" s="378"/>
      <c r="R213" s="379"/>
      <c r="S213" s="17"/>
    </row>
    <row r="214" spans="1:19" s="105" customFormat="1" ht="25.5">
      <c r="A214" s="1268" t="s">
        <v>9</v>
      </c>
      <c r="B214" s="1309" t="s">
        <v>9</v>
      </c>
      <c r="C214" s="1309" t="s">
        <v>9</v>
      </c>
      <c r="D214" s="1310"/>
      <c r="E214" s="1306" t="s">
        <v>305</v>
      </c>
      <c r="F214" s="1691" t="s">
        <v>306</v>
      </c>
      <c r="G214" s="225"/>
      <c r="H214" s="225"/>
      <c r="I214" s="225">
        <v>40</v>
      </c>
      <c r="J214" s="225">
        <v>95</v>
      </c>
      <c r="K214" s="1276" t="s">
        <v>161</v>
      </c>
      <c r="L214" s="156" t="s">
        <v>307</v>
      </c>
      <c r="M214" s="380" t="s">
        <v>308</v>
      </c>
      <c r="N214" s="381">
        <v>1500</v>
      </c>
      <c r="O214" s="100">
        <f>SUM(N214-Q214)</f>
        <v>1500</v>
      </c>
      <c r="P214" s="100"/>
      <c r="Q214" s="382"/>
      <c r="R214" s="383" t="s">
        <v>309</v>
      </c>
      <c r="S214" s="216" t="s">
        <v>310</v>
      </c>
    </row>
    <row r="215" spans="1:19" s="105" customFormat="1" ht="13.5" thickBot="1">
      <c r="A215" s="1268"/>
      <c r="B215" s="1309"/>
      <c r="C215" s="1309"/>
      <c r="D215" s="1310"/>
      <c r="E215" s="1306"/>
      <c r="F215" s="1539"/>
      <c r="G215" s="159"/>
      <c r="H215" s="159"/>
      <c r="I215" s="159"/>
      <c r="J215" s="159"/>
      <c r="K215" s="1276"/>
      <c r="L215" s="384" t="s">
        <v>32</v>
      </c>
      <c r="M215" s="385" t="s">
        <v>308</v>
      </c>
      <c r="N215" s="121">
        <v>30</v>
      </c>
      <c r="O215" s="114">
        <f>SUM(N215-Q215)</f>
        <v>30</v>
      </c>
      <c r="P215" s="386"/>
      <c r="Q215" s="387"/>
      <c r="R215" s="388"/>
      <c r="S215" s="216"/>
    </row>
    <row r="216" spans="1:19" s="102" customFormat="1" ht="51.75" thickBot="1">
      <c r="A216" s="1268"/>
      <c r="B216" s="1309"/>
      <c r="C216" s="1309"/>
      <c r="D216" s="1310"/>
      <c r="E216" s="1205"/>
      <c r="F216" s="227" t="s">
        <v>311</v>
      </c>
      <c r="G216" s="95" t="s">
        <v>139</v>
      </c>
      <c r="H216" s="95" t="s">
        <v>139</v>
      </c>
      <c r="I216" s="95" t="s">
        <v>139</v>
      </c>
      <c r="J216" s="95" t="s">
        <v>139</v>
      </c>
      <c r="K216" s="389" t="s">
        <v>162</v>
      </c>
      <c r="L216" s="1285" t="s">
        <v>24</v>
      </c>
      <c r="M216" s="1286"/>
      <c r="N216" s="390">
        <f t="shared" ref="N216:Q216" si="43">SUM(N214:N215)</f>
        <v>1530</v>
      </c>
      <c r="O216" s="390">
        <f t="shared" si="43"/>
        <v>1530</v>
      </c>
      <c r="P216" s="390">
        <f t="shared" si="43"/>
        <v>0</v>
      </c>
      <c r="Q216" s="390">
        <f t="shared" si="43"/>
        <v>0</v>
      </c>
      <c r="R216" s="383"/>
      <c r="S216" s="17"/>
    </row>
    <row r="217" spans="1:19" s="102" customFormat="1" ht="25.5" customHeight="1">
      <c r="A217" s="1268" t="s">
        <v>9</v>
      </c>
      <c r="B217" s="1309" t="s">
        <v>9</v>
      </c>
      <c r="C217" s="1309" t="s">
        <v>10</v>
      </c>
      <c r="D217" s="1310"/>
      <c r="E217" s="1312" t="s">
        <v>312</v>
      </c>
      <c r="F217" s="95" t="s">
        <v>313</v>
      </c>
      <c r="G217" s="95"/>
      <c r="H217" s="95" t="s">
        <v>139</v>
      </c>
      <c r="I217" s="95"/>
      <c r="J217" s="95"/>
      <c r="K217" s="391" t="s">
        <v>161</v>
      </c>
      <c r="L217" s="392" t="s">
        <v>32</v>
      </c>
      <c r="M217" s="393" t="s">
        <v>308</v>
      </c>
      <c r="N217" s="394">
        <v>5.4</v>
      </c>
      <c r="O217" s="114">
        <f>SUM(N217-Q217)</f>
        <v>5.4</v>
      </c>
      <c r="P217" s="118"/>
      <c r="Q217" s="395"/>
      <c r="R217" s="383" t="s">
        <v>314</v>
      </c>
      <c r="S217" s="216" t="s">
        <v>315</v>
      </c>
    </row>
    <row r="218" spans="1:19" s="102" customFormat="1" ht="24" customHeight="1" thickBot="1">
      <c r="A218" s="1268"/>
      <c r="B218" s="1309"/>
      <c r="C218" s="1309"/>
      <c r="D218" s="1310"/>
      <c r="E218" s="1312"/>
      <c r="F218" s="168" t="s">
        <v>316</v>
      </c>
      <c r="G218" s="95"/>
      <c r="H218" s="95"/>
      <c r="I218" s="95"/>
      <c r="J218" s="95"/>
      <c r="K218" s="391"/>
      <c r="L218" s="194"/>
      <c r="M218" s="396"/>
      <c r="N218" s="394"/>
      <c r="O218" s="114">
        <f>SUM(N218-Q218)</f>
        <v>0</v>
      </c>
      <c r="P218" s="114"/>
      <c r="Q218" s="387"/>
      <c r="R218" s="383"/>
      <c r="S218" s="216"/>
    </row>
    <row r="219" spans="1:19" s="105" customFormat="1" ht="51.75" thickBot="1">
      <c r="A219" s="1268"/>
      <c r="B219" s="1309"/>
      <c r="C219" s="1309"/>
      <c r="D219" s="1310"/>
      <c r="E219" s="1312"/>
      <c r="F219" s="227" t="s">
        <v>317</v>
      </c>
      <c r="G219" s="95" t="s">
        <v>139</v>
      </c>
      <c r="H219" s="95" t="s">
        <v>139</v>
      </c>
      <c r="I219" s="95" t="s">
        <v>139</v>
      </c>
      <c r="J219" s="95" t="s">
        <v>139</v>
      </c>
      <c r="K219" s="389" t="s">
        <v>162</v>
      </c>
      <c r="L219" s="1264" t="s">
        <v>24</v>
      </c>
      <c r="M219" s="1264"/>
      <c r="N219" s="119">
        <f>SUM(N217:N218)</f>
        <v>5.4</v>
      </c>
      <c r="O219" s="397">
        <f>SUM(O217:O218)</f>
        <v>5.4</v>
      </c>
      <c r="P219" s="120">
        <f>SUM(P217:P218)</f>
        <v>0</v>
      </c>
      <c r="Q219" s="398">
        <f>SUM(Q217:Q218)</f>
        <v>0</v>
      </c>
      <c r="R219" s="399"/>
      <c r="S219" s="17"/>
    </row>
    <row r="220" spans="1:19" s="105" customFormat="1">
      <c r="A220" s="1268" t="s">
        <v>9</v>
      </c>
      <c r="B220" s="1309" t="s">
        <v>9</v>
      </c>
      <c r="C220" s="1309" t="s">
        <v>33</v>
      </c>
      <c r="D220" s="1310"/>
      <c r="E220" s="1312" t="s">
        <v>318</v>
      </c>
      <c r="F220" s="95"/>
      <c r="G220" s="95"/>
      <c r="H220" s="95"/>
      <c r="I220" s="95"/>
      <c r="J220" s="95"/>
      <c r="K220" s="95"/>
      <c r="L220" s="392"/>
      <c r="M220" s="400"/>
      <c r="N220" s="381"/>
      <c r="O220" s="100">
        <f t="shared" ref="O220:O221" si="44">SUM(N220-Q220)</f>
        <v>0</v>
      </c>
      <c r="P220" s="118"/>
      <c r="Q220" s="401"/>
      <c r="R220" s="402"/>
      <c r="S220" s="216"/>
    </row>
    <row r="221" spans="1:19" s="105" customFormat="1" ht="51.75" thickBot="1">
      <c r="A221" s="1268"/>
      <c r="B221" s="1309"/>
      <c r="C221" s="1309"/>
      <c r="D221" s="1310"/>
      <c r="E221" s="1312"/>
      <c r="F221" s="95" t="s">
        <v>319</v>
      </c>
      <c r="G221" s="95"/>
      <c r="H221" s="95"/>
      <c r="I221" s="95" t="s">
        <v>320</v>
      </c>
      <c r="J221" s="95"/>
      <c r="K221" s="391" t="s">
        <v>161</v>
      </c>
      <c r="L221" s="156" t="s">
        <v>32</v>
      </c>
      <c r="M221" s="380" t="s">
        <v>308</v>
      </c>
      <c r="N221" s="121">
        <v>18</v>
      </c>
      <c r="O221" s="100">
        <f t="shared" si="44"/>
        <v>18</v>
      </c>
      <c r="P221" s="101"/>
      <c r="Q221" s="401"/>
      <c r="R221" s="402" t="s">
        <v>321</v>
      </c>
      <c r="S221" s="216" t="s">
        <v>320</v>
      </c>
    </row>
    <row r="222" spans="1:19" s="105" customFormat="1" ht="51.75" thickBot="1">
      <c r="A222" s="1268"/>
      <c r="B222" s="1309"/>
      <c r="C222" s="1309"/>
      <c r="D222" s="1310"/>
      <c r="E222" s="1312"/>
      <c r="F222" s="227" t="s">
        <v>317</v>
      </c>
      <c r="G222" s="95" t="s">
        <v>139</v>
      </c>
      <c r="H222" s="95" t="s">
        <v>139</v>
      </c>
      <c r="I222" s="95" t="s">
        <v>139</v>
      </c>
      <c r="J222" s="95" t="s">
        <v>139</v>
      </c>
      <c r="K222" s="389" t="s">
        <v>162</v>
      </c>
      <c r="L222" s="1285" t="s">
        <v>24</v>
      </c>
      <c r="M222" s="1286"/>
      <c r="N222" s="403">
        <f t="shared" ref="N222:Q222" si="45">SUM(N220:N221)</f>
        <v>18</v>
      </c>
      <c r="O222" s="397">
        <f t="shared" si="45"/>
        <v>18</v>
      </c>
      <c r="P222" s="110">
        <f t="shared" si="45"/>
        <v>0</v>
      </c>
      <c r="Q222" s="398">
        <f t="shared" si="45"/>
        <v>0</v>
      </c>
      <c r="R222" s="404"/>
      <c r="S222" s="17"/>
    </row>
    <row r="223" spans="1:19" s="102" customFormat="1" ht="51">
      <c r="A223" s="1268" t="s">
        <v>9</v>
      </c>
      <c r="B223" s="1309" t="s">
        <v>9</v>
      </c>
      <c r="C223" s="1309" t="s">
        <v>12</v>
      </c>
      <c r="D223" s="1310"/>
      <c r="E223" s="1303" t="s">
        <v>322</v>
      </c>
      <c r="F223" s="168" t="s">
        <v>313</v>
      </c>
      <c r="G223" s="168" t="s">
        <v>15</v>
      </c>
      <c r="H223" s="168"/>
      <c r="I223" s="168"/>
      <c r="J223" s="168"/>
      <c r="K223" s="391" t="s">
        <v>161</v>
      </c>
      <c r="L223" s="156" t="s">
        <v>32</v>
      </c>
      <c r="M223" s="380" t="s">
        <v>308</v>
      </c>
      <c r="N223" s="394"/>
      <c r="O223" s="114">
        <f>SUM(N223-Q223)</f>
        <v>0</v>
      </c>
      <c r="P223" s="101"/>
      <c r="Q223" s="382"/>
      <c r="R223" s="383" t="s">
        <v>323</v>
      </c>
      <c r="S223" s="216" t="s">
        <v>15</v>
      </c>
    </row>
    <row r="224" spans="1:19" s="102" customFormat="1" ht="51">
      <c r="A224" s="1268"/>
      <c r="B224" s="1309"/>
      <c r="C224" s="1309"/>
      <c r="D224" s="1310"/>
      <c r="E224" s="1311"/>
      <c r="F224" s="168" t="s">
        <v>324</v>
      </c>
      <c r="G224" s="168"/>
      <c r="H224" s="168" t="s">
        <v>15</v>
      </c>
      <c r="I224" s="168"/>
      <c r="J224" s="168"/>
      <c r="K224" s="405" t="s">
        <v>325</v>
      </c>
      <c r="L224" s="156"/>
      <c r="M224" s="380"/>
      <c r="N224" s="394"/>
      <c r="O224" s="114">
        <f>SUM(N224-Q224)</f>
        <v>0</v>
      </c>
      <c r="P224" s="122"/>
      <c r="Q224" s="387"/>
      <c r="R224" s="383" t="s">
        <v>326</v>
      </c>
      <c r="S224" s="216" t="s">
        <v>15</v>
      </c>
    </row>
    <row r="225" spans="1:19" s="102" customFormat="1" ht="77.25" thickBot="1">
      <c r="A225" s="1268"/>
      <c r="B225" s="1309"/>
      <c r="C225" s="1309"/>
      <c r="D225" s="1310"/>
      <c r="E225" s="1311"/>
      <c r="F225" s="95" t="s">
        <v>327</v>
      </c>
      <c r="G225" s="168"/>
      <c r="H225" s="168"/>
      <c r="I225" s="168" t="s">
        <v>17</v>
      </c>
      <c r="J225" s="168"/>
      <c r="K225" s="391" t="s">
        <v>161</v>
      </c>
      <c r="L225" s="406" t="s">
        <v>32</v>
      </c>
      <c r="M225" s="407" t="s">
        <v>308</v>
      </c>
      <c r="N225" s="394">
        <v>33</v>
      </c>
      <c r="O225" s="114">
        <f>SUM(N225-Q225)</f>
        <v>33</v>
      </c>
      <c r="P225" s="386"/>
      <c r="Q225" s="387"/>
      <c r="R225" s="383" t="s">
        <v>328</v>
      </c>
      <c r="S225" s="216" t="s">
        <v>17</v>
      </c>
    </row>
    <row r="226" spans="1:19" s="105" customFormat="1" ht="22.5" customHeight="1" thickBot="1">
      <c r="A226" s="1268"/>
      <c r="B226" s="1309"/>
      <c r="C226" s="1309"/>
      <c r="D226" s="1310"/>
      <c r="E226" s="1311"/>
      <c r="F226" s="227" t="s">
        <v>317</v>
      </c>
      <c r="G226" s="95" t="s">
        <v>139</v>
      </c>
      <c r="H226" s="95" t="s">
        <v>139</v>
      </c>
      <c r="I226" s="95" t="s">
        <v>139</v>
      </c>
      <c r="J226" s="95" t="s">
        <v>139</v>
      </c>
      <c r="K226" s="389" t="s">
        <v>162</v>
      </c>
      <c r="L226" s="1264" t="s">
        <v>24</v>
      </c>
      <c r="M226" s="1264"/>
      <c r="N226" s="403">
        <f>SUM(N223:N225)</f>
        <v>33</v>
      </c>
      <c r="O226" s="403">
        <f>SUM(O223:O225)</f>
        <v>33</v>
      </c>
      <c r="P226" s="390">
        <f>SUM(P223:P225)</f>
        <v>0</v>
      </c>
      <c r="Q226" s="390">
        <f>SUM(Q223:Q225)</f>
        <v>0</v>
      </c>
      <c r="R226" s="399"/>
      <c r="S226" s="17"/>
    </row>
    <row r="227" spans="1:19" s="105" customFormat="1" ht="51">
      <c r="A227" s="1268" t="s">
        <v>9</v>
      </c>
      <c r="B227" s="1309" t="s">
        <v>9</v>
      </c>
      <c r="C227" s="1309" t="s">
        <v>34</v>
      </c>
      <c r="D227" s="1310"/>
      <c r="E227" s="1312" t="s">
        <v>329</v>
      </c>
      <c r="F227" s="95" t="s">
        <v>330</v>
      </c>
      <c r="G227" s="95"/>
      <c r="H227" s="95"/>
      <c r="I227" s="95" t="s">
        <v>331</v>
      </c>
      <c r="J227" s="95"/>
      <c r="K227" s="391" t="s">
        <v>161</v>
      </c>
      <c r="L227" s="392" t="s">
        <v>32</v>
      </c>
      <c r="M227" s="257" t="s">
        <v>308</v>
      </c>
      <c r="N227" s="408">
        <v>2</v>
      </c>
      <c r="O227" s="113">
        <f>SUM(N227-Q227)</f>
        <v>2</v>
      </c>
      <c r="P227" s="118"/>
      <c r="Q227" s="401"/>
      <c r="R227" s="383" t="s">
        <v>332</v>
      </c>
      <c r="S227" s="216" t="s">
        <v>331</v>
      </c>
    </row>
    <row r="228" spans="1:19" s="105" customFormat="1" ht="13.5" thickBot="1">
      <c r="A228" s="1268"/>
      <c r="B228" s="1309"/>
      <c r="C228" s="1309"/>
      <c r="D228" s="1310"/>
      <c r="E228" s="1312"/>
      <c r="F228" s="95"/>
      <c r="G228" s="95"/>
      <c r="H228" s="95"/>
      <c r="I228" s="95"/>
      <c r="J228" s="95"/>
      <c r="K228" s="95"/>
      <c r="L228" s="384" t="s">
        <v>246</v>
      </c>
      <c r="M228" s="276" t="s">
        <v>308</v>
      </c>
      <c r="N228" s="394"/>
      <c r="O228" s="114">
        <f>SUM(N228-Q228)</f>
        <v>0</v>
      </c>
      <c r="P228" s="101"/>
      <c r="Q228" s="386"/>
      <c r="R228" s="383"/>
      <c r="S228" s="216"/>
    </row>
    <row r="229" spans="1:19" s="105" customFormat="1" ht="51.75" thickBot="1">
      <c r="A229" s="1268"/>
      <c r="B229" s="1309"/>
      <c r="C229" s="1309"/>
      <c r="D229" s="1310"/>
      <c r="E229" s="1312"/>
      <c r="F229" s="227" t="s">
        <v>317</v>
      </c>
      <c r="G229" s="95" t="s">
        <v>139</v>
      </c>
      <c r="H229" s="95" t="s">
        <v>139</v>
      </c>
      <c r="I229" s="95" t="s">
        <v>139</v>
      </c>
      <c r="J229" s="95" t="s">
        <v>139</v>
      </c>
      <c r="K229" s="389" t="s">
        <v>162</v>
      </c>
      <c r="L229" s="1285" t="s">
        <v>24</v>
      </c>
      <c r="M229" s="1286"/>
      <c r="N229" s="403">
        <f>SUM(N227:N228)</f>
        <v>2</v>
      </c>
      <c r="O229" s="397">
        <f>SUM(O227:O228)</f>
        <v>2</v>
      </c>
      <c r="P229" s="110">
        <f>SUM(P227:P228)</f>
        <v>0</v>
      </c>
      <c r="Q229" s="398">
        <f>SUM(Q227:Q228)</f>
        <v>0</v>
      </c>
      <c r="R229" s="399"/>
      <c r="S229" s="17"/>
    </row>
    <row r="230" spans="1:19" s="105" customFormat="1">
      <c r="A230" s="1268" t="s">
        <v>9</v>
      </c>
      <c r="B230" s="1309" t="s">
        <v>9</v>
      </c>
      <c r="C230" s="1309" t="s">
        <v>38</v>
      </c>
      <c r="D230" s="1310"/>
      <c r="E230" s="1312" t="s">
        <v>333</v>
      </c>
      <c r="F230" s="95"/>
      <c r="G230" s="95"/>
      <c r="H230" s="95"/>
      <c r="I230" s="95"/>
      <c r="J230" s="95"/>
      <c r="K230" s="95"/>
      <c r="L230" s="392"/>
      <c r="M230" s="400"/>
      <c r="N230" s="409"/>
      <c r="O230" s="114">
        <f t="shared" ref="O230:O234" si="46">SUM(N230-Q230)</f>
        <v>0</v>
      </c>
      <c r="P230" s="118"/>
      <c r="Q230" s="401"/>
      <c r="R230" s="402"/>
      <c r="S230" s="216"/>
    </row>
    <row r="231" spans="1:19" s="105" customFormat="1" ht="51" customHeight="1">
      <c r="A231" s="1268"/>
      <c r="B231" s="1309"/>
      <c r="C231" s="1309"/>
      <c r="D231" s="1310"/>
      <c r="E231" s="1312"/>
      <c r="F231" s="95" t="s">
        <v>334</v>
      </c>
      <c r="G231" s="95"/>
      <c r="H231" s="95"/>
      <c r="I231" s="95" t="s">
        <v>335</v>
      </c>
      <c r="J231" s="95"/>
      <c r="K231" s="391" t="s">
        <v>161</v>
      </c>
      <c r="L231" s="156" t="s">
        <v>32</v>
      </c>
      <c r="M231" s="410" t="s">
        <v>308</v>
      </c>
      <c r="N231" s="409">
        <v>4.2</v>
      </c>
      <c r="O231" s="114">
        <f t="shared" si="46"/>
        <v>4.2</v>
      </c>
      <c r="P231" s="101"/>
      <c r="Q231" s="401"/>
      <c r="R231" s="1276" t="s">
        <v>336</v>
      </c>
      <c r="S231" s="1309" t="s">
        <v>335</v>
      </c>
    </row>
    <row r="232" spans="1:19" s="105" customFormat="1" ht="51">
      <c r="A232" s="1268"/>
      <c r="B232" s="1309"/>
      <c r="C232" s="1309"/>
      <c r="D232" s="1310"/>
      <c r="E232" s="1312"/>
      <c r="F232" s="227" t="s">
        <v>317</v>
      </c>
      <c r="G232" s="168" t="s">
        <v>139</v>
      </c>
      <c r="H232" s="168" t="s">
        <v>139</v>
      </c>
      <c r="I232" s="168" t="s">
        <v>139</v>
      </c>
      <c r="J232" s="168" t="s">
        <v>139</v>
      </c>
      <c r="K232" s="168" t="s">
        <v>185</v>
      </c>
      <c r="L232" s="156" t="s">
        <v>246</v>
      </c>
      <c r="M232" s="380" t="s">
        <v>308</v>
      </c>
      <c r="N232" s="409">
        <v>41.6</v>
      </c>
      <c r="O232" s="114">
        <f t="shared" si="46"/>
        <v>41.6</v>
      </c>
      <c r="P232" s="101"/>
      <c r="Q232" s="401"/>
      <c r="R232" s="1276"/>
      <c r="S232" s="1309"/>
    </row>
    <row r="233" spans="1:19" s="105" customFormat="1" ht="51">
      <c r="A233" s="1268"/>
      <c r="B233" s="1309"/>
      <c r="C233" s="1309"/>
      <c r="D233" s="1310"/>
      <c r="E233" s="1312"/>
      <c r="F233" s="95" t="s">
        <v>334</v>
      </c>
      <c r="G233" s="95"/>
      <c r="H233" s="95"/>
      <c r="I233" s="95" t="s">
        <v>320</v>
      </c>
      <c r="J233" s="95"/>
      <c r="K233" s="391" t="s">
        <v>161</v>
      </c>
      <c r="L233" s="16" t="s">
        <v>32</v>
      </c>
      <c r="M233" s="97" t="s">
        <v>308</v>
      </c>
      <c r="N233" s="381">
        <v>30</v>
      </c>
      <c r="O233" s="100">
        <f t="shared" si="46"/>
        <v>30</v>
      </c>
      <c r="P233" s="101"/>
      <c r="Q233" s="382"/>
      <c r="R233" s="383" t="s">
        <v>337</v>
      </c>
      <c r="S233" s="411" t="s">
        <v>320</v>
      </c>
    </row>
    <row r="234" spans="1:19" s="105" customFormat="1" ht="51.75" thickBot="1">
      <c r="A234" s="1268"/>
      <c r="B234" s="1309"/>
      <c r="C234" s="1309"/>
      <c r="D234" s="1310"/>
      <c r="E234" s="1312"/>
      <c r="F234" s="95" t="s">
        <v>334</v>
      </c>
      <c r="G234" s="95"/>
      <c r="H234" s="95"/>
      <c r="I234" s="95" t="s">
        <v>338</v>
      </c>
      <c r="J234" s="95"/>
      <c r="K234" s="391" t="s">
        <v>161</v>
      </c>
      <c r="L234" s="156" t="s">
        <v>32</v>
      </c>
      <c r="M234" s="380" t="s">
        <v>308</v>
      </c>
      <c r="N234" s="381"/>
      <c r="O234" s="114">
        <f t="shared" si="46"/>
        <v>0</v>
      </c>
      <c r="P234" s="101"/>
      <c r="Q234" s="401"/>
      <c r="R234" s="402" t="s">
        <v>339</v>
      </c>
      <c r="S234" s="216" t="s">
        <v>338</v>
      </c>
    </row>
    <row r="235" spans="1:19" s="105" customFormat="1" ht="51.75" thickBot="1">
      <c r="A235" s="1268"/>
      <c r="B235" s="1309"/>
      <c r="C235" s="1309"/>
      <c r="D235" s="1310"/>
      <c r="E235" s="1291"/>
      <c r="F235" s="227" t="s">
        <v>317</v>
      </c>
      <c r="G235" s="95" t="s">
        <v>139</v>
      </c>
      <c r="H235" s="95" t="s">
        <v>139</v>
      </c>
      <c r="I235" s="95" t="s">
        <v>139</v>
      </c>
      <c r="J235" s="95" t="s">
        <v>139</v>
      </c>
      <c r="K235" s="412" t="s">
        <v>162</v>
      </c>
      <c r="L235" s="1285" t="s">
        <v>24</v>
      </c>
      <c r="M235" s="1286"/>
      <c r="N235" s="390">
        <f t="shared" ref="N235:Q235" si="47">SUM(N230:N234)</f>
        <v>75.800000000000011</v>
      </c>
      <c r="O235" s="397">
        <f t="shared" si="47"/>
        <v>75.800000000000011</v>
      </c>
      <c r="P235" s="110">
        <f t="shared" si="47"/>
        <v>0</v>
      </c>
      <c r="Q235" s="398">
        <f t="shared" si="47"/>
        <v>0</v>
      </c>
      <c r="R235" s="404"/>
      <c r="S235" s="17"/>
    </row>
    <row r="236" spans="1:19" s="102" customFormat="1" ht="13.5" thickBot="1">
      <c r="A236" s="11" t="s">
        <v>9</v>
      </c>
      <c r="B236" s="6" t="s">
        <v>9</v>
      </c>
      <c r="C236" s="413"/>
      <c r="D236" s="40"/>
      <c r="E236" s="1278" t="s">
        <v>23</v>
      </c>
      <c r="F236" s="1279"/>
      <c r="G236" s="1279"/>
      <c r="H236" s="1279"/>
      <c r="I236" s="1279"/>
      <c r="J236" s="1279"/>
      <c r="K236" s="1279"/>
      <c r="L236" s="1279"/>
      <c r="M236" s="1279"/>
      <c r="N236" s="414">
        <f>N216+N219+N222+N226+N229+N235</f>
        <v>1664.2</v>
      </c>
      <c r="O236" s="414">
        <f>O216+O219+O222+O226+O229+O235</f>
        <v>1664.2</v>
      </c>
      <c r="P236" s="414">
        <f>P216+P219+P222+P226+P229+P235</f>
        <v>0</v>
      </c>
      <c r="Q236" s="390">
        <f>Q216+Q219+Q222+Q226+Q229+Q235</f>
        <v>0</v>
      </c>
      <c r="R236" s="399"/>
      <c r="S236" s="17"/>
    </row>
    <row r="237" spans="1:19" s="105" customFormat="1" ht="39" customHeight="1" thickBot="1">
      <c r="A237" s="415" t="s">
        <v>9</v>
      </c>
      <c r="B237" s="416" t="s">
        <v>10</v>
      </c>
      <c r="C237" s="417"/>
      <c r="D237" s="418"/>
      <c r="E237" s="1281" t="s">
        <v>340</v>
      </c>
      <c r="F237" s="1282"/>
      <c r="G237" s="1282"/>
      <c r="H237" s="1282"/>
      <c r="I237" s="1282"/>
      <c r="J237" s="1282"/>
      <c r="K237" s="1282"/>
      <c r="L237" s="1282"/>
      <c r="M237" s="1282"/>
      <c r="N237" s="376"/>
      <c r="O237" s="419"/>
      <c r="P237" s="419"/>
      <c r="Q237" s="419"/>
      <c r="R237" s="420"/>
      <c r="S237" s="17"/>
    </row>
    <row r="238" spans="1:19" s="105" customFormat="1" ht="34.9" customHeight="1">
      <c r="A238" s="1249" t="s">
        <v>9</v>
      </c>
      <c r="B238" s="1682" t="s">
        <v>10</v>
      </c>
      <c r="C238" s="1682" t="s">
        <v>9</v>
      </c>
      <c r="D238" s="1685"/>
      <c r="E238" s="1289" t="s">
        <v>341</v>
      </c>
      <c r="F238" s="95" t="s">
        <v>342</v>
      </c>
      <c r="G238" s="421"/>
      <c r="H238" s="421"/>
      <c r="I238" s="421" t="s">
        <v>16</v>
      </c>
      <c r="J238" s="421"/>
      <c r="K238" s="422" t="s">
        <v>161</v>
      </c>
      <c r="L238" s="423" t="s">
        <v>32</v>
      </c>
      <c r="M238" s="257" t="s">
        <v>39</v>
      </c>
      <c r="N238" s="117">
        <v>24.4</v>
      </c>
      <c r="O238" s="113">
        <f>SUM(N238-Q238)</f>
        <v>24.4</v>
      </c>
      <c r="P238" s="113"/>
      <c r="Q238" s="395"/>
      <c r="R238" s="383" t="s">
        <v>343</v>
      </c>
      <c r="S238" s="411" t="s">
        <v>16</v>
      </c>
    </row>
    <row r="239" spans="1:19" s="105" customFormat="1" ht="16.149999999999999" customHeight="1" thickBot="1">
      <c r="A239" s="1250"/>
      <c r="B239" s="1683"/>
      <c r="C239" s="1683"/>
      <c r="D239" s="1686"/>
      <c r="E239" s="1398"/>
      <c r="F239" s="167"/>
      <c r="G239" s="218"/>
      <c r="H239" s="218"/>
      <c r="I239" s="218"/>
      <c r="J239" s="218"/>
      <c r="K239" s="218"/>
      <c r="L239" s="16"/>
      <c r="M239" s="97"/>
      <c r="N239" s="381"/>
      <c r="O239" s="100"/>
      <c r="P239" s="101"/>
      <c r="Q239" s="382"/>
      <c r="R239" s="383"/>
      <c r="S239" s="411"/>
    </row>
    <row r="240" spans="1:19" s="105" customFormat="1" ht="51.75" thickBot="1">
      <c r="A240" s="1251"/>
      <c r="B240" s="1684"/>
      <c r="C240" s="1684"/>
      <c r="D240" s="1687"/>
      <c r="E240" s="1399"/>
      <c r="F240" s="227" t="s">
        <v>317</v>
      </c>
      <c r="G240" s="95" t="s">
        <v>139</v>
      </c>
      <c r="H240" s="95" t="s">
        <v>139</v>
      </c>
      <c r="I240" s="95" t="s">
        <v>139</v>
      </c>
      <c r="J240" s="95" t="s">
        <v>139</v>
      </c>
      <c r="K240" s="412" t="s">
        <v>162</v>
      </c>
      <c r="L240" s="1690" t="s">
        <v>24</v>
      </c>
      <c r="M240" s="1689"/>
      <c r="N240" s="403">
        <f t="shared" ref="N240:Q240" si="48">SUM(N238:N239)</f>
        <v>24.4</v>
      </c>
      <c r="O240" s="403">
        <f t="shared" si="48"/>
        <v>24.4</v>
      </c>
      <c r="P240" s="403">
        <f t="shared" si="48"/>
        <v>0</v>
      </c>
      <c r="Q240" s="403">
        <f t="shared" si="48"/>
        <v>0</v>
      </c>
      <c r="R240" s="399"/>
      <c r="S240" s="17"/>
    </row>
    <row r="241" spans="1:19" s="102" customFormat="1" ht="13.5" thickBot="1">
      <c r="A241" s="11" t="s">
        <v>9</v>
      </c>
      <c r="B241" s="6" t="s">
        <v>10</v>
      </c>
      <c r="C241" s="413"/>
      <c r="D241" s="40"/>
      <c r="E241" s="1278" t="s">
        <v>23</v>
      </c>
      <c r="F241" s="1279"/>
      <c r="G241" s="1279"/>
      <c r="H241" s="1279"/>
      <c r="I241" s="1279"/>
      <c r="J241" s="1279"/>
      <c r="K241" s="1279"/>
      <c r="L241" s="1279"/>
      <c r="M241" s="1279"/>
      <c r="N241" s="414">
        <f t="shared" ref="N241:Q241" si="49">N240</f>
        <v>24.4</v>
      </c>
      <c r="O241" s="414">
        <f t="shared" si="49"/>
        <v>24.4</v>
      </c>
      <c r="P241" s="414">
        <f t="shared" si="49"/>
        <v>0</v>
      </c>
      <c r="Q241" s="390">
        <f t="shared" si="49"/>
        <v>0</v>
      </c>
      <c r="R241" s="399"/>
      <c r="S241" s="17"/>
    </row>
    <row r="242" spans="1:19" s="105" customFormat="1" ht="33.75" customHeight="1" thickBot="1">
      <c r="A242" s="415" t="s">
        <v>9</v>
      </c>
      <c r="B242" s="416" t="s">
        <v>11</v>
      </c>
      <c r="C242" s="417"/>
      <c r="D242" s="418"/>
      <c r="E242" s="1281" t="s">
        <v>344</v>
      </c>
      <c r="F242" s="1282"/>
      <c r="G242" s="1282"/>
      <c r="H242" s="1282"/>
      <c r="I242" s="1282"/>
      <c r="J242" s="1282"/>
      <c r="K242" s="1282"/>
      <c r="L242" s="1282"/>
      <c r="M242" s="1282"/>
      <c r="N242" s="376"/>
      <c r="O242" s="419"/>
      <c r="P242" s="419"/>
      <c r="Q242" s="419"/>
      <c r="R242" s="420"/>
      <c r="S242" s="17"/>
    </row>
    <row r="243" spans="1:19" s="105" customFormat="1" ht="38.25">
      <c r="A243" s="1249" t="s">
        <v>9</v>
      </c>
      <c r="B243" s="1682" t="s">
        <v>11</v>
      </c>
      <c r="C243" s="1682" t="s">
        <v>9</v>
      </c>
      <c r="D243" s="1394"/>
      <c r="E243" s="1688" t="s">
        <v>345</v>
      </c>
      <c r="F243" s="227" t="s">
        <v>346</v>
      </c>
      <c r="G243" s="424" t="s">
        <v>139</v>
      </c>
      <c r="H243" s="424" t="s">
        <v>139</v>
      </c>
      <c r="I243" s="424" t="s">
        <v>139</v>
      </c>
      <c r="J243" s="424" t="s">
        <v>139</v>
      </c>
      <c r="K243" s="425" t="s">
        <v>161</v>
      </c>
      <c r="L243" s="167" t="s">
        <v>347</v>
      </c>
      <c r="M243" s="162" t="s">
        <v>348</v>
      </c>
      <c r="N243" s="381"/>
      <c r="O243" s="100">
        <f t="shared" ref="O243:O244" si="50">SUM(N243-Q243)</f>
        <v>0</v>
      </c>
      <c r="P243" s="100"/>
      <c r="Q243" s="382"/>
      <c r="R243" s="383" t="s">
        <v>349</v>
      </c>
      <c r="S243" s="426"/>
    </row>
    <row r="244" spans="1:19" s="105" customFormat="1" ht="38.25">
      <c r="A244" s="1250"/>
      <c r="B244" s="1683"/>
      <c r="C244" s="1683"/>
      <c r="D244" s="1395"/>
      <c r="E244" s="1677"/>
      <c r="F244" s="227" t="s">
        <v>346</v>
      </c>
      <c r="G244" s="227" t="s">
        <v>139</v>
      </c>
      <c r="H244" s="227" t="s">
        <v>139</v>
      </c>
      <c r="I244" s="227" t="s">
        <v>139</v>
      </c>
      <c r="J244" s="227" t="s">
        <v>139</v>
      </c>
      <c r="K244" s="391" t="s">
        <v>161</v>
      </c>
      <c r="L244" s="218" t="s">
        <v>32</v>
      </c>
      <c r="M244" s="162" t="s">
        <v>350</v>
      </c>
      <c r="N244" s="381"/>
      <c r="O244" s="114">
        <f t="shared" si="50"/>
        <v>0</v>
      </c>
      <c r="P244" s="100"/>
      <c r="Q244" s="382"/>
      <c r="R244" s="383" t="s">
        <v>351</v>
      </c>
      <c r="S244" s="426"/>
    </row>
    <row r="245" spans="1:19" s="105" customFormat="1" ht="90" thickBot="1">
      <c r="A245" s="1250"/>
      <c r="B245" s="1683"/>
      <c r="C245" s="1683"/>
      <c r="D245" s="1395"/>
      <c r="E245" s="1677"/>
      <c r="F245" s="227" t="s">
        <v>346</v>
      </c>
      <c r="G245" s="227" t="s">
        <v>139</v>
      </c>
      <c r="H245" s="227" t="s">
        <v>139</v>
      </c>
      <c r="I245" s="227" t="s">
        <v>139</v>
      </c>
      <c r="J245" s="227" t="s">
        <v>139</v>
      </c>
      <c r="K245" s="391" t="s">
        <v>161</v>
      </c>
      <c r="L245" s="16" t="s">
        <v>246</v>
      </c>
      <c r="M245" s="97"/>
      <c r="N245" s="121"/>
      <c r="O245" s="114">
        <f>SUM(N245-Q245)</f>
        <v>0</v>
      </c>
      <c r="P245" s="114"/>
      <c r="Q245" s="387"/>
      <c r="R245" s="427" t="s">
        <v>352</v>
      </c>
      <c r="S245" s="428"/>
    </row>
    <row r="246" spans="1:19" s="105" customFormat="1" ht="13.5" thickBot="1">
      <c r="A246" s="1251"/>
      <c r="B246" s="1684"/>
      <c r="C246" s="1684"/>
      <c r="D246" s="1396"/>
      <c r="E246" s="1678"/>
      <c r="F246" s="227"/>
      <c r="G246" s="227"/>
      <c r="H246" s="227"/>
      <c r="I246" s="227"/>
      <c r="J246" s="227"/>
      <c r="K246" s="227"/>
      <c r="L246" s="1672" t="s">
        <v>24</v>
      </c>
      <c r="M246" s="1689"/>
      <c r="N246" s="403">
        <f t="shared" ref="N246:Q246" si="51">SUM(N243:N245)</f>
        <v>0</v>
      </c>
      <c r="O246" s="403">
        <f t="shared" si="51"/>
        <v>0</v>
      </c>
      <c r="P246" s="403">
        <f t="shared" si="51"/>
        <v>0</v>
      </c>
      <c r="Q246" s="403">
        <f t="shared" si="51"/>
        <v>0</v>
      </c>
      <c r="R246" s="399"/>
      <c r="S246" s="17"/>
    </row>
    <row r="247" spans="1:19" s="102" customFormat="1" ht="89.25">
      <c r="A247" s="1249" t="s">
        <v>9</v>
      </c>
      <c r="B247" s="1252" t="s">
        <v>11</v>
      </c>
      <c r="C247" s="1252" t="s">
        <v>10</v>
      </c>
      <c r="D247" s="1394"/>
      <c r="E247" s="1676" t="s">
        <v>353</v>
      </c>
      <c r="F247" s="227" t="s">
        <v>346</v>
      </c>
      <c r="G247" s="227" t="s">
        <v>139</v>
      </c>
      <c r="H247" s="227" t="s">
        <v>139</v>
      </c>
      <c r="I247" s="227" t="s">
        <v>139</v>
      </c>
      <c r="J247" s="227" t="s">
        <v>139</v>
      </c>
      <c r="K247" s="391" t="s">
        <v>161</v>
      </c>
      <c r="L247" s="256" t="s">
        <v>32</v>
      </c>
      <c r="M247" s="257" t="s">
        <v>39</v>
      </c>
      <c r="N247" s="117"/>
      <c r="O247" s="113">
        <f>SUM(N247-Q247)</f>
        <v>0</v>
      </c>
      <c r="P247" s="118"/>
      <c r="Q247" s="395"/>
      <c r="R247" s="210" t="s">
        <v>354</v>
      </c>
      <c r="S247" s="429"/>
    </row>
    <row r="248" spans="1:19" s="102" customFormat="1" ht="51">
      <c r="A248" s="1250"/>
      <c r="B248" s="1253"/>
      <c r="C248" s="1253"/>
      <c r="D248" s="1395"/>
      <c r="E248" s="1677"/>
      <c r="F248" s="227" t="s">
        <v>346</v>
      </c>
      <c r="G248" s="227" t="s">
        <v>139</v>
      </c>
      <c r="H248" s="227" t="s">
        <v>139</v>
      </c>
      <c r="I248" s="227" t="s">
        <v>139</v>
      </c>
      <c r="J248" s="227" t="s">
        <v>139</v>
      </c>
      <c r="K248" s="391" t="s">
        <v>161</v>
      </c>
      <c r="L248" s="94" t="s">
        <v>246</v>
      </c>
      <c r="M248" s="162"/>
      <c r="N248" s="381"/>
      <c r="O248" s="114">
        <f>SUM(N248-Q248)</f>
        <v>0</v>
      </c>
      <c r="P248" s="101"/>
      <c r="Q248" s="382"/>
      <c r="R248" s="210" t="s">
        <v>355</v>
      </c>
      <c r="S248" s="429"/>
    </row>
    <row r="249" spans="1:19" s="102" customFormat="1" ht="64.5" thickBot="1">
      <c r="A249" s="1250"/>
      <c r="B249" s="1253"/>
      <c r="C249" s="1253"/>
      <c r="D249" s="1395"/>
      <c r="E249" s="1677"/>
      <c r="F249" s="227" t="s">
        <v>346</v>
      </c>
      <c r="G249" s="227" t="s">
        <v>139</v>
      </c>
      <c r="H249" s="227" t="s">
        <v>139</v>
      </c>
      <c r="I249" s="227" t="s">
        <v>139</v>
      </c>
      <c r="J249" s="227" t="s">
        <v>139</v>
      </c>
      <c r="K249" s="227"/>
      <c r="L249" s="430" t="s">
        <v>347</v>
      </c>
      <c r="M249" s="431" t="s">
        <v>348</v>
      </c>
      <c r="N249" s="121"/>
      <c r="O249" s="114">
        <f t="shared" ref="O249" si="52">SUM(N249-Q249)</f>
        <v>0</v>
      </c>
      <c r="P249" s="114"/>
      <c r="Q249" s="387"/>
      <c r="R249" s="210" t="s">
        <v>356</v>
      </c>
      <c r="S249" s="429"/>
    </row>
    <row r="250" spans="1:19" s="105" customFormat="1" ht="13.5" thickBot="1">
      <c r="A250" s="1251"/>
      <c r="B250" s="1254"/>
      <c r="C250" s="1254"/>
      <c r="D250" s="1396"/>
      <c r="E250" s="1678"/>
      <c r="F250" s="227"/>
      <c r="G250" s="227"/>
      <c r="H250" s="227"/>
      <c r="I250" s="227"/>
      <c r="J250" s="227"/>
      <c r="K250" s="227"/>
      <c r="L250" s="1672" t="s">
        <v>24</v>
      </c>
      <c r="M250" s="1689"/>
      <c r="N250" s="119">
        <f t="shared" ref="N250:Q250" si="53">SUM(N247:N249)</f>
        <v>0</v>
      </c>
      <c r="O250" s="119">
        <f t="shared" si="53"/>
        <v>0</v>
      </c>
      <c r="P250" s="119">
        <f t="shared" si="53"/>
        <v>0</v>
      </c>
      <c r="Q250" s="403">
        <f t="shared" si="53"/>
        <v>0</v>
      </c>
      <c r="R250" s="432"/>
      <c r="S250" s="432"/>
    </row>
    <row r="251" spans="1:19" s="102" customFormat="1" ht="38.25">
      <c r="A251" s="1268" t="s">
        <v>9</v>
      </c>
      <c r="B251" s="1269" t="s">
        <v>11</v>
      </c>
      <c r="C251" s="1269" t="s">
        <v>11</v>
      </c>
      <c r="D251" s="1270"/>
      <c r="E251" s="1272" t="s">
        <v>357</v>
      </c>
      <c r="F251" s="1289" t="s">
        <v>358</v>
      </c>
      <c r="G251" s="227">
        <v>30</v>
      </c>
      <c r="H251" s="227">
        <v>60</v>
      </c>
      <c r="I251" s="227">
        <v>90</v>
      </c>
      <c r="J251" s="227">
        <v>120</v>
      </c>
      <c r="K251" s="391" t="s">
        <v>161</v>
      </c>
      <c r="L251" s="256" t="s">
        <v>32</v>
      </c>
      <c r="M251" s="313" t="s">
        <v>39</v>
      </c>
      <c r="N251" s="381">
        <v>50</v>
      </c>
      <c r="O251" s="114">
        <f>SUM(N251-Q251)</f>
        <v>50</v>
      </c>
      <c r="P251" s="71"/>
      <c r="Q251" s="382"/>
      <c r="R251" s="210" t="s">
        <v>359</v>
      </c>
      <c r="S251" s="216" t="s">
        <v>360</v>
      </c>
    </row>
    <row r="252" spans="1:19" s="102" customFormat="1" ht="65.25" customHeight="1" thickBot="1">
      <c r="A252" s="1268"/>
      <c r="B252" s="1269"/>
      <c r="C252" s="1269"/>
      <c r="D252" s="1270"/>
      <c r="E252" s="1272"/>
      <c r="F252" s="1399"/>
      <c r="G252" s="227"/>
      <c r="H252" s="227">
        <v>10</v>
      </c>
      <c r="I252" s="227">
        <v>20</v>
      </c>
      <c r="J252" s="227">
        <v>30</v>
      </c>
      <c r="K252" s="391" t="s">
        <v>161</v>
      </c>
      <c r="L252" s="218" t="s">
        <v>32</v>
      </c>
      <c r="M252" s="69" t="s">
        <v>350</v>
      </c>
      <c r="N252" s="408">
        <v>10</v>
      </c>
      <c r="O252" s="100">
        <f>SUM(N252-Q252)</f>
        <v>10</v>
      </c>
      <c r="P252" s="114"/>
      <c r="Q252" s="387"/>
      <c r="R252" s="210" t="s">
        <v>361</v>
      </c>
      <c r="S252" s="216" t="s">
        <v>362</v>
      </c>
    </row>
    <row r="253" spans="1:19" s="105" customFormat="1" ht="51.75" thickBot="1">
      <c r="A253" s="1268"/>
      <c r="B253" s="1269"/>
      <c r="C253" s="1269"/>
      <c r="D253" s="1270"/>
      <c r="E253" s="1272"/>
      <c r="F253" s="227" t="s">
        <v>317</v>
      </c>
      <c r="G253" s="95" t="s">
        <v>139</v>
      </c>
      <c r="H253" s="95" t="s">
        <v>139</v>
      </c>
      <c r="I253" s="95" t="s">
        <v>139</v>
      </c>
      <c r="J253" s="95" t="s">
        <v>139</v>
      </c>
      <c r="K253" s="389" t="s">
        <v>162</v>
      </c>
      <c r="L253" s="1672" t="s">
        <v>24</v>
      </c>
      <c r="M253" s="1672"/>
      <c r="N253" s="403">
        <f t="shared" ref="N253:Q253" si="54">SUM(N251:N252)</f>
        <v>60</v>
      </c>
      <c r="O253" s="403">
        <f t="shared" si="54"/>
        <v>60</v>
      </c>
      <c r="P253" s="403">
        <f t="shared" si="54"/>
        <v>0</v>
      </c>
      <c r="Q253" s="403">
        <f t="shared" si="54"/>
        <v>0</v>
      </c>
      <c r="R253" s="432"/>
      <c r="S253" s="432"/>
    </row>
    <row r="254" spans="1:19" s="102" customFormat="1" ht="47.25" customHeight="1">
      <c r="A254" s="1268" t="s">
        <v>9</v>
      </c>
      <c r="B254" s="1269" t="s">
        <v>11</v>
      </c>
      <c r="C254" s="1269" t="s">
        <v>33</v>
      </c>
      <c r="D254" s="1270" t="s">
        <v>363</v>
      </c>
      <c r="E254" s="1272" t="s">
        <v>364</v>
      </c>
      <c r="F254" s="227" t="s">
        <v>346</v>
      </c>
      <c r="G254" s="227" t="s">
        <v>139</v>
      </c>
      <c r="H254" s="227" t="s">
        <v>139</v>
      </c>
      <c r="I254" s="227" t="s">
        <v>139</v>
      </c>
      <c r="J254" s="227" t="s">
        <v>139</v>
      </c>
      <c r="K254" s="391" t="s">
        <v>161</v>
      </c>
      <c r="L254" s="256" t="s">
        <v>32</v>
      </c>
      <c r="M254" s="313" t="s">
        <v>39</v>
      </c>
      <c r="N254" s="381"/>
      <c r="O254" s="114">
        <f>SUM(N254-Q254)</f>
        <v>0</v>
      </c>
      <c r="P254" s="71"/>
      <c r="Q254" s="382"/>
      <c r="R254" s="383" t="s">
        <v>365</v>
      </c>
      <c r="S254" s="216" t="s">
        <v>366</v>
      </c>
    </row>
    <row r="255" spans="1:19" s="102" customFormat="1" ht="20.25" customHeight="1">
      <c r="A255" s="1268"/>
      <c r="B255" s="1269"/>
      <c r="C255" s="1269"/>
      <c r="D255" s="1270"/>
      <c r="E255" s="1272"/>
      <c r="F255" s="227" t="s">
        <v>346</v>
      </c>
      <c r="G255" s="227" t="s">
        <v>139</v>
      </c>
      <c r="H255" s="227" t="s">
        <v>139</v>
      </c>
      <c r="I255" s="227" t="s">
        <v>139</v>
      </c>
      <c r="J255" s="227" t="s">
        <v>139</v>
      </c>
      <c r="K255" s="95" t="s">
        <v>367</v>
      </c>
      <c r="L255" s="16" t="s">
        <v>347</v>
      </c>
      <c r="M255" s="276" t="s">
        <v>348</v>
      </c>
      <c r="N255" s="121"/>
      <c r="O255" s="100">
        <f>SUM(N255-Q255)</f>
        <v>0</v>
      </c>
      <c r="P255" s="65"/>
      <c r="Q255" s="387"/>
      <c r="R255" s="383"/>
      <c r="S255" s="433"/>
    </row>
    <row r="256" spans="1:19" s="102" customFormat="1" ht="19.5" customHeight="1" thickBot="1">
      <c r="A256" s="1268"/>
      <c r="B256" s="1269"/>
      <c r="C256" s="1269"/>
      <c r="D256" s="1270"/>
      <c r="E256" s="1272"/>
      <c r="F256" s="227"/>
      <c r="G256" s="227"/>
      <c r="H256" s="227"/>
      <c r="I256" s="227"/>
      <c r="J256" s="227"/>
      <c r="K256" s="227"/>
      <c r="L256" s="434" t="s">
        <v>246</v>
      </c>
      <c r="M256" s="97"/>
      <c r="N256" s="408"/>
      <c r="O256" s="100">
        <f>SUM(N256-Q256)</f>
        <v>0</v>
      </c>
      <c r="P256" s="435"/>
      <c r="Q256" s="436"/>
      <c r="R256" s="210"/>
      <c r="S256" s="210"/>
    </row>
    <row r="257" spans="1:19" s="105" customFormat="1" ht="13.5" thickBot="1">
      <c r="A257" s="1268"/>
      <c r="B257" s="1269"/>
      <c r="C257" s="1269"/>
      <c r="D257" s="1270"/>
      <c r="E257" s="1272"/>
      <c r="F257" s="227"/>
      <c r="G257" s="227"/>
      <c r="H257" s="227"/>
      <c r="I257" s="227"/>
      <c r="J257" s="227"/>
      <c r="K257" s="227"/>
      <c r="L257" s="1672" t="s">
        <v>24</v>
      </c>
      <c r="M257" s="1672"/>
      <c r="N257" s="403">
        <f t="shared" ref="N257" si="55">SUM(N254:N256)</f>
        <v>0</v>
      </c>
      <c r="O257" s="397">
        <f t="shared" ref="O257:Q257" si="56">SUM(O254:O256)</f>
        <v>0</v>
      </c>
      <c r="P257" s="120">
        <f t="shared" si="56"/>
        <v>0</v>
      </c>
      <c r="Q257" s="398">
        <f t="shared" si="56"/>
        <v>0</v>
      </c>
      <c r="R257" s="432"/>
      <c r="S257" s="210"/>
    </row>
    <row r="258" spans="1:19" s="105" customFormat="1" ht="38.25">
      <c r="A258" s="1249" t="s">
        <v>9</v>
      </c>
      <c r="B258" s="1682" t="s">
        <v>11</v>
      </c>
      <c r="C258" s="1682" t="s">
        <v>12</v>
      </c>
      <c r="D258" s="1685"/>
      <c r="E258" s="1272" t="s">
        <v>368</v>
      </c>
      <c r="F258" s="437" t="s">
        <v>369</v>
      </c>
      <c r="G258" s="227"/>
      <c r="H258" s="227"/>
      <c r="I258" s="227">
        <v>1</v>
      </c>
      <c r="J258" s="227"/>
      <c r="K258" s="391" t="s">
        <v>161</v>
      </c>
      <c r="L258" s="158" t="s">
        <v>32</v>
      </c>
      <c r="M258" s="145" t="s">
        <v>350</v>
      </c>
      <c r="N258" s="438">
        <v>12</v>
      </c>
      <c r="O258" s="113">
        <f>SUM(N258-Q258)</f>
        <v>12</v>
      </c>
      <c r="P258" s="439"/>
      <c r="Q258" s="395"/>
      <c r="R258" s="210" t="s">
        <v>370</v>
      </c>
      <c r="S258" s="216" t="s">
        <v>15</v>
      </c>
    </row>
    <row r="259" spans="1:19" s="105" customFormat="1" ht="13.5" thickBot="1">
      <c r="A259" s="1250"/>
      <c r="B259" s="1683"/>
      <c r="C259" s="1683"/>
      <c r="D259" s="1686"/>
      <c r="E259" s="1272"/>
      <c r="F259" s="227"/>
      <c r="G259" s="227"/>
      <c r="H259" s="227"/>
      <c r="I259" s="227"/>
      <c r="J259" s="227"/>
      <c r="K259" s="95"/>
      <c r="L259" s="440"/>
      <c r="M259" s="441"/>
      <c r="N259" s="409"/>
      <c r="O259" s="100">
        <f>SUM(N259-Q259)</f>
        <v>0</v>
      </c>
      <c r="P259" s="442"/>
      <c r="Q259" s="382"/>
      <c r="R259" s="210"/>
      <c r="S259" s="216"/>
    </row>
    <row r="260" spans="1:19" s="105" customFormat="1" ht="51.75" thickBot="1">
      <c r="A260" s="1251"/>
      <c r="B260" s="1684"/>
      <c r="C260" s="1684"/>
      <c r="D260" s="1687"/>
      <c r="E260" s="1272"/>
      <c r="F260" s="227" t="s">
        <v>317</v>
      </c>
      <c r="G260" s="95" t="s">
        <v>139</v>
      </c>
      <c r="H260" s="95" t="s">
        <v>139</v>
      </c>
      <c r="I260" s="95" t="s">
        <v>139</v>
      </c>
      <c r="J260" s="95" t="s">
        <v>139</v>
      </c>
      <c r="K260" s="389" t="s">
        <v>162</v>
      </c>
      <c r="L260" s="1672" t="s">
        <v>24</v>
      </c>
      <c r="M260" s="1672"/>
      <c r="N260" s="403">
        <f t="shared" ref="N260:Q260" si="57">SUM(N258:N259)</f>
        <v>12</v>
      </c>
      <c r="O260" s="403">
        <f t="shared" si="57"/>
        <v>12</v>
      </c>
      <c r="P260" s="403">
        <f t="shared" si="57"/>
        <v>0</v>
      </c>
      <c r="Q260" s="403">
        <f t="shared" si="57"/>
        <v>0</v>
      </c>
      <c r="R260" s="210"/>
      <c r="S260" s="216"/>
    </row>
    <row r="261" spans="1:19" s="105" customFormat="1" ht="38.25">
      <c r="A261" s="1249" t="s">
        <v>9</v>
      </c>
      <c r="B261" s="1682" t="s">
        <v>11</v>
      </c>
      <c r="C261" s="1682" t="s">
        <v>34</v>
      </c>
      <c r="D261" s="1685"/>
      <c r="E261" s="1272" t="s">
        <v>371</v>
      </c>
      <c r="F261" s="227" t="s">
        <v>372</v>
      </c>
      <c r="G261" s="227"/>
      <c r="H261" s="227"/>
      <c r="I261" s="227">
        <v>20</v>
      </c>
      <c r="J261" s="227">
        <v>30</v>
      </c>
      <c r="K261" s="391" t="s">
        <v>161</v>
      </c>
      <c r="L261" s="158" t="s">
        <v>32</v>
      </c>
      <c r="M261" s="145" t="s">
        <v>350</v>
      </c>
      <c r="N261" s="438">
        <v>5</v>
      </c>
      <c r="O261" s="113">
        <f>SUM(N261-Q261)</f>
        <v>5</v>
      </c>
      <c r="P261" s="439"/>
      <c r="Q261" s="395"/>
      <c r="R261" s="210" t="s">
        <v>373</v>
      </c>
      <c r="S261" s="216" t="s">
        <v>168</v>
      </c>
    </row>
    <row r="262" spans="1:19" s="105" customFormat="1" ht="13.5" thickBot="1">
      <c r="A262" s="1250"/>
      <c r="B262" s="1683"/>
      <c r="C262" s="1683"/>
      <c r="D262" s="1686"/>
      <c r="E262" s="1272"/>
      <c r="F262" s="227"/>
      <c r="G262" s="227"/>
      <c r="H262" s="227"/>
      <c r="I262" s="227"/>
      <c r="J262" s="227"/>
      <c r="K262" s="391"/>
      <c r="L262" s="440"/>
      <c r="M262" s="441"/>
      <c r="N262" s="409"/>
      <c r="O262" s="100">
        <f>SUM(N262-Q262)</f>
        <v>0</v>
      </c>
      <c r="P262" s="442"/>
      <c r="Q262" s="382"/>
      <c r="R262" s="210"/>
      <c r="S262" s="216"/>
    </row>
    <row r="263" spans="1:19" s="105" customFormat="1" ht="51.75" thickBot="1">
      <c r="A263" s="1251"/>
      <c r="B263" s="1684"/>
      <c r="C263" s="1684"/>
      <c r="D263" s="1687"/>
      <c r="E263" s="1272"/>
      <c r="F263" s="227" t="s">
        <v>184</v>
      </c>
      <c r="G263" s="168" t="s">
        <v>139</v>
      </c>
      <c r="H263" s="168" t="s">
        <v>139</v>
      </c>
      <c r="I263" s="168" t="s">
        <v>139</v>
      </c>
      <c r="J263" s="168" t="s">
        <v>139</v>
      </c>
      <c r="K263" s="389" t="s">
        <v>162</v>
      </c>
      <c r="L263" s="1672" t="s">
        <v>24</v>
      </c>
      <c r="M263" s="1672"/>
      <c r="N263" s="403">
        <f t="shared" ref="N263:Q263" si="58">SUM(N261:N262)</f>
        <v>5</v>
      </c>
      <c r="O263" s="403">
        <f t="shared" si="58"/>
        <v>5</v>
      </c>
      <c r="P263" s="403">
        <f t="shared" si="58"/>
        <v>0</v>
      </c>
      <c r="Q263" s="403">
        <f t="shared" si="58"/>
        <v>0</v>
      </c>
      <c r="R263" s="210"/>
      <c r="S263" s="216"/>
    </row>
    <row r="264" spans="1:19" s="105" customFormat="1" ht="51">
      <c r="A264" s="1268" t="s">
        <v>9</v>
      </c>
      <c r="B264" s="1309" t="s">
        <v>11</v>
      </c>
      <c r="C264" s="1309" t="s">
        <v>38</v>
      </c>
      <c r="D264" s="1310"/>
      <c r="E264" s="1388" t="s">
        <v>374</v>
      </c>
      <c r="F264" s="443" t="s">
        <v>375</v>
      </c>
      <c r="G264" s="443"/>
      <c r="H264" s="443"/>
      <c r="I264" s="443" t="s">
        <v>16</v>
      </c>
      <c r="J264" s="443"/>
      <c r="K264" s="95" t="s">
        <v>376</v>
      </c>
      <c r="L264" s="444" t="s">
        <v>40</v>
      </c>
      <c r="M264" s="445" t="s">
        <v>377</v>
      </c>
      <c r="N264" s="446">
        <v>17</v>
      </c>
      <c r="O264" s="436">
        <f>SUM(N264-Q264)</f>
        <v>17</v>
      </c>
      <c r="P264" s="447"/>
      <c r="Q264" s="447"/>
      <c r="R264" s="448" t="s">
        <v>378</v>
      </c>
      <c r="S264" s="449" t="s">
        <v>379</v>
      </c>
    </row>
    <row r="265" spans="1:19" s="105" customFormat="1" ht="63.75">
      <c r="A265" s="1268"/>
      <c r="B265" s="1309"/>
      <c r="C265" s="1309"/>
      <c r="D265" s="1310"/>
      <c r="E265" s="1291"/>
      <c r="F265" s="95" t="s">
        <v>375</v>
      </c>
      <c r="G265" s="95"/>
      <c r="H265" s="95"/>
      <c r="I265" s="95"/>
      <c r="J265" s="449" t="s">
        <v>380</v>
      </c>
      <c r="K265" s="95" t="s">
        <v>376</v>
      </c>
      <c r="L265" s="194" t="s">
        <v>40</v>
      </c>
      <c r="M265" s="450" t="s">
        <v>377</v>
      </c>
      <c r="N265" s="451">
        <v>58</v>
      </c>
      <c r="O265" s="452">
        <f>SUM(N265-Q265)</f>
        <v>58</v>
      </c>
      <c r="P265" s="452"/>
      <c r="Q265" s="453"/>
      <c r="R265" s="454" t="s">
        <v>381</v>
      </c>
      <c r="S265" s="449" t="s">
        <v>380</v>
      </c>
    </row>
    <row r="266" spans="1:19" s="105" customFormat="1" ht="114.75">
      <c r="A266" s="1268"/>
      <c r="B266" s="1309"/>
      <c r="C266" s="1309"/>
      <c r="D266" s="1310"/>
      <c r="E266" s="1291"/>
      <c r="F266" s="443" t="s">
        <v>375</v>
      </c>
      <c r="G266" s="95"/>
      <c r="H266" s="95"/>
      <c r="I266" s="95"/>
      <c r="J266" s="449" t="s">
        <v>380</v>
      </c>
      <c r="K266" s="95" t="s">
        <v>376</v>
      </c>
      <c r="L266" s="455" t="s">
        <v>40</v>
      </c>
      <c r="M266" s="450"/>
      <c r="N266" s="451"/>
      <c r="O266" s="452">
        <f>SUM(N266-Q266)</f>
        <v>0</v>
      </c>
      <c r="P266" s="456"/>
      <c r="Q266" s="457"/>
      <c r="R266" s="454" t="s">
        <v>382</v>
      </c>
      <c r="S266" s="449" t="s">
        <v>383</v>
      </c>
    </row>
    <row r="267" spans="1:19" s="105" customFormat="1" ht="90" thickBot="1">
      <c r="A267" s="1268"/>
      <c r="B267" s="1309"/>
      <c r="C267" s="1309"/>
      <c r="D267" s="1310"/>
      <c r="E267" s="1291"/>
      <c r="F267" s="437" t="s">
        <v>384</v>
      </c>
      <c r="G267" s="95"/>
      <c r="H267" s="95"/>
      <c r="I267" s="95"/>
      <c r="J267" s="449" t="s">
        <v>385</v>
      </c>
      <c r="K267" s="95" t="s">
        <v>376</v>
      </c>
      <c r="L267" s="157" t="s">
        <v>40</v>
      </c>
      <c r="M267" s="458"/>
      <c r="N267" s="459"/>
      <c r="O267" s="460">
        <f>SUM(N267-Q267)</f>
        <v>0</v>
      </c>
      <c r="P267" s="461"/>
      <c r="Q267" s="462"/>
      <c r="R267" s="454" t="s">
        <v>386</v>
      </c>
      <c r="S267" s="449" t="s">
        <v>385</v>
      </c>
    </row>
    <row r="268" spans="1:19" s="105" customFormat="1" ht="51.75" thickBot="1">
      <c r="A268" s="1268"/>
      <c r="B268" s="1309"/>
      <c r="C268" s="1309"/>
      <c r="D268" s="1310"/>
      <c r="E268" s="1291"/>
      <c r="F268" s="95" t="s">
        <v>387</v>
      </c>
      <c r="G268" s="95" t="s">
        <v>139</v>
      </c>
      <c r="H268" s="95" t="s">
        <v>139</v>
      </c>
      <c r="I268" s="95" t="s">
        <v>139</v>
      </c>
      <c r="J268" s="95" t="s">
        <v>139</v>
      </c>
      <c r="K268" s="463" t="s">
        <v>185</v>
      </c>
      <c r="L268" s="1285" t="s">
        <v>24</v>
      </c>
      <c r="M268" s="1290"/>
      <c r="N268" s="464">
        <f t="shared" ref="N268:Q268" si="59">SUM(N264:N265)</f>
        <v>75</v>
      </c>
      <c r="O268" s="465">
        <f t="shared" si="59"/>
        <v>75</v>
      </c>
      <c r="P268" s="466">
        <f t="shared" si="59"/>
        <v>0</v>
      </c>
      <c r="Q268" s="467">
        <f t="shared" si="59"/>
        <v>0</v>
      </c>
      <c r="R268" s="399"/>
      <c r="S268" s="17"/>
    </row>
    <row r="269" spans="1:19" s="105" customFormat="1" ht="89.25">
      <c r="A269" s="1268" t="s">
        <v>9</v>
      </c>
      <c r="B269" s="1309" t="s">
        <v>11</v>
      </c>
      <c r="C269" s="1309" t="s">
        <v>116</v>
      </c>
      <c r="D269" s="1310"/>
      <c r="E269" s="1288" t="s">
        <v>388</v>
      </c>
      <c r="F269" s="437" t="s">
        <v>384</v>
      </c>
      <c r="G269" s="95"/>
      <c r="H269" s="95"/>
      <c r="I269" s="95"/>
      <c r="J269" s="449" t="s">
        <v>389</v>
      </c>
      <c r="K269" s="95" t="s">
        <v>376</v>
      </c>
      <c r="L269" s="16" t="s">
        <v>40</v>
      </c>
      <c r="M269" s="468" t="s">
        <v>377</v>
      </c>
      <c r="N269" s="47">
        <v>12</v>
      </c>
      <c r="O269" s="66">
        <f>SUM(N269-Q269)</f>
        <v>12</v>
      </c>
      <c r="P269" s="71"/>
      <c r="Q269" s="469"/>
      <c r="R269" s="454" t="s">
        <v>390</v>
      </c>
    </row>
    <row r="270" spans="1:19" s="105" customFormat="1" ht="13.5" thickBot="1">
      <c r="A270" s="1268"/>
      <c r="B270" s="1309"/>
      <c r="C270" s="1309"/>
      <c r="D270" s="1310"/>
      <c r="E270" s="1291"/>
      <c r="F270" s="437"/>
      <c r="G270" s="95"/>
      <c r="H270" s="95"/>
      <c r="I270" s="95"/>
      <c r="J270" s="95"/>
      <c r="K270" s="95"/>
      <c r="L270" s="470"/>
      <c r="M270" s="468"/>
      <c r="N270" s="471"/>
      <c r="O270" s="472">
        <f>SUM(N270-Q270)</f>
        <v>0</v>
      </c>
      <c r="P270" s="442"/>
      <c r="Q270" s="469"/>
      <c r="R270" s="383"/>
      <c r="S270" s="216"/>
    </row>
    <row r="271" spans="1:19" s="105" customFormat="1" ht="51.75" thickBot="1">
      <c r="A271" s="1268"/>
      <c r="B271" s="1309"/>
      <c r="C271" s="1309"/>
      <c r="D271" s="1310"/>
      <c r="E271" s="1291"/>
      <c r="F271" s="95" t="s">
        <v>387</v>
      </c>
      <c r="G271" s="95" t="s">
        <v>139</v>
      </c>
      <c r="H271" s="95" t="s">
        <v>139</v>
      </c>
      <c r="I271" s="95" t="s">
        <v>139</v>
      </c>
      <c r="J271" s="95" t="s">
        <v>139</v>
      </c>
      <c r="K271" s="463" t="s">
        <v>185</v>
      </c>
      <c r="L271" s="1264" t="s">
        <v>24</v>
      </c>
      <c r="M271" s="1264"/>
      <c r="N271" s="473">
        <f t="shared" ref="N271:Q271" si="60">SUM(N269:N270)</f>
        <v>12</v>
      </c>
      <c r="O271" s="474">
        <f t="shared" si="60"/>
        <v>12</v>
      </c>
      <c r="P271" s="474">
        <f t="shared" si="60"/>
        <v>0</v>
      </c>
      <c r="Q271" s="474">
        <f t="shared" si="60"/>
        <v>0</v>
      </c>
      <c r="R271" s="399"/>
      <c r="S271" s="17"/>
    </row>
    <row r="272" spans="1:19" s="102" customFormat="1" ht="13.5" thickBot="1">
      <c r="A272" s="367" t="s">
        <v>9</v>
      </c>
      <c r="B272" s="475" t="s">
        <v>11</v>
      </c>
      <c r="C272" s="476"/>
      <c r="D272" s="477"/>
      <c r="E272" s="1673" t="s">
        <v>23</v>
      </c>
      <c r="F272" s="1674"/>
      <c r="G272" s="1674"/>
      <c r="H272" s="1674"/>
      <c r="I272" s="1674"/>
      <c r="J272" s="1674"/>
      <c r="K272" s="1674"/>
      <c r="L272" s="1279"/>
      <c r="M272" s="1279"/>
      <c r="N272" s="119">
        <f>N246+N250+N253+N257+N260+N263+N268+N271</f>
        <v>164</v>
      </c>
      <c r="O272" s="119">
        <f>O246+O250+O253+O257+O260+O263+O268+O271</f>
        <v>164</v>
      </c>
      <c r="P272" s="119">
        <f>P246+P250+P253+P257+P260+P263+P268+P271</f>
        <v>0</v>
      </c>
      <c r="Q272" s="403">
        <f>Q246+Q250+Q253+Q257+Q260+Q263+Q268+Q271</f>
        <v>0</v>
      </c>
      <c r="R272" s="399"/>
      <c r="S272" s="17"/>
    </row>
    <row r="273" spans="1:19" s="102" customFormat="1" ht="48.75" customHeight="1" thickBot="1">
      <c r="A273" s="11" t="s">
        <v>9</v>
      </c>
      <c r="B273" s="6" t="s">
        <v>33</v>
      </c>
      <c r="C273" s="373"/>
      <c r="D273" s="374"/>
      <c r="E273" s="1281" t="s">
        <v>391</v>
      </c>
      <c r="F273" s="1675"/>
      <c r="G273" s="1675"/>
      <c r="H273" s="1675"/>
      <c r="I273" s="1675"/>
      <c r="J273" s="1675"/>
      <c r="K273" s="1675"/>
      <c r="L273" s="1282"/>
      <c r="M273" s="1282"/>
      <c r="N273" s="376"/>
      <c r="O273" s="377"/>
      <c r="P273" s="377"/>
      <c r="Q273" s="377"/>
      <c r="R273" s="420"/>
      <c r="S273" s="17"/>
    </row>
    <row r="274" spans="1:19" s="102" customFormat="1" ht="57" customHeight="1">
      <c r="A274" s="1268" t="s">
        <v>9</v>
      </c>
      <c r="B274" s="1309" t="s">
        <v>33</v>
      </c>
      <c r="C274" s="1309" t="s">
        <v>9</v>
      </c>
      <c r="D274" s="1310"/>
      <c r="E274" s="1676" t="s">
        <v>392</v>
      </c>
      <c r="F274" s="227" t="s">
        <v>393</v>
      </c>
      <c r="G274" s="478">
        <v>100</v>
      </c>
      <c r="H274" s="478">
        <v>100</v>
      </c>
      <c r="I274" s="478">
        <v>100</v>
      </c>
      <c r="J274" s="478">
        <v>100</v>
      </c>
      <c r="K274" s="391" t="s">
        <v>161</v>
      </c>
      <c r="L274" s="479" t="s">
        <v>32</v>
      </c>
      <c r="M274" s="98" t="s">
        <v>394</v>
      </c>
      <c r="N274" s="112">
        <v>5</v>
      </c>
      <c r="O274" s="480">
        <f>SUM(N274-Q274)</f>
        <v>5</v>
      </c>
      <c r="P274" s="113"/>
      <c r="Q274" s="395"/>
      <c r="R274" s="389" t="s">
        <v>88</v>
      </c>
      <c r="S274" s="78">
        <v>100</v>
      </c>
    </row>
    <row r="275" spans="1:19" s="102" customFormat="1" ht="13.5" thickBot="1">
      <c r="A275" s="1268"/>
      <c r="B275" s="1309"/>
      <c r="C275" s="1309"/>
      <c r="D275" s="1310"/>
      <c r="E275" s="1677"/>
      <c r="F275" s="227"/>
      <c r="G275" s="227"/>
      <c r="H275" s="227"/>
      <c r="I275" s="227"/>
      <c r="J275" s="227"/>
      <c r="K275" s="227"/>
      <c r="L275" s="213"/>
      <c r="M275" s="481"/>
      <c r="N275" s="446"/>
      <c r="O275" s="460">
        <f>SUM(N275-Q275)</f>
        <v>0</v>
      </c>
      <c r="P275" s="460"/>
      <c r="Q275" s="447"/>
      <c r="R275" s="227"/>
      <c r="S275" s="482"/>
    </row>
    <row r="276" spans="1:19" s="105" customFormat="1" ht="27.75" customHeight="1" thickBot="1">
      <c r="A276" s="1268"/>
      <c r="B276" s="1309"/>
      <c r="C276" s="1309"/>
      <c r="D276" s="1310"/>
      <c r="E276" s="1678"/>
      <c r="F276" s="227" t="s">
        <v>317</v>
      </c>
      <c r="G276" s="95" t="s">
        <v>139</v>
      </c>
      <c r="H276" s="95" t="s">
        <v>139</v>
      </c>
      <c r="I276" s="95" t="s">
        <v>139</v>
      </c>
      <c r="J276" s="95" t="s">
        <v>139</v>
      </c>
      <c r="K276" s="389" t="s">
        <v>162</v>
      </c>
      <c r="L276" s="1264" t="s">
        <v>24</v>
      </c>
      <c r="M276" s="1264"/>
      <c r="N276" s="483">
        <f t="shared" ref="N276:Q276" si="61">SUM(N274:N275)</f>
        <v>5</v>
      </c>
      <c r="O276" s="483">
        <f t="shared" si="61"/>
        <v>5</v>
      </c>
      <c r="P276" s="483">
        <f t="shared" si="61"/>
        <v>0</v>
      </c>
      <c r="Q276" s="403">
        <f t="shared" si="61"/>
        <v>0</v>
      </c>
      <c r="R276" s="383"/>
      <c r="S276" s="17"/>
    </row>
    <row r="277" spans="1:19" ht="27.75" customHeight="1">
      <c r="A277" s="1268" t="s">
        <v>9</v>
      </c>
      <c r="B277" s="1269" t="s">
        <v>33</v>
      </c>
      <c r="C277" s="1269" t="s">
        <v>10</v>
      </c>
      <c r="D277" s="1270"/>
      <c r="E277" s="1679" t="s">
        <v>395</v>
      </c>
      <c r="F277" s="159" t="s">
        <v>396</v>
      </c>
      <c r="G277" s="159"/>
      <c r="H277" s="159">
        <v>1</v>
      </c>
      <c r="I277" s="159"/>
      <c r="J277" s="159"/>
      <c r="K277" s="159"/>
      <c r="L277" s="158" t="s">
        <v>32</v>
      </c>
      <c r="M277" s="69" t="s">
        <v>394</v>
      </c>
      <c r="N277" s="47">
        <v>36</v>
      </c>
      <c r="O277" s="63">
        <f>SUM(N277-Q277)</f>
        <v>36</v>
      </c>
      <c r="P277" s="66"/>
      <c r="Q277" s="484"/>
      <c r="R277" s="485" t="s">
        <v>370</v>
      </c>
      <c r="S277" s="8" t="s">
        <v>15</v>
      </c>
    </row>
    <row r="278" spans="1:19" s="1" customFormat="1" ht="27.75" customHeight="1" thickBot="1">
      <c r="A278" s="1268"/>
      <c r="B278" s="1269"/>
      <c r="C278" s="1269"/>
      <c r="D278" s="1270"/>
      <c r="E278" s="1680"/>
      <c r="F278" s="159"/>
      <c r="G278" s="159"/>
      <c r="H278" s="159"/>
      <c r="I278" s="159"/>
      <c r="J278" s="159"/>
      <c r="K278" s="159"/>
      <c r="L278" s="93"/>
      <c r="M278" s="18"/>
      <c r="N278" s="486"/>
      <c r="O278" s="45">
        <f>SUM(N278-Q278)</f>
        <v>0</v>
      </c>
      <c r="P278" s="29"/>
      <c r="Q278" s="487"/>
      <c r="R278" s="383"/>
      <c r="S278" s="8"/>
    </row>
    <row r="279" spans="1:19" s="44" customFormat="1" ht="27.75" customHeight="1" thickBot="1">
      <c r="A279" s="1268"/>
      <c r="B279" s="1269"/>
      <c r="C279" s="1269"/>
      <c r="D279" s="1270"/>
      <c r="E279" s="1681"/>
      <c r="F279" s="227" t="s">
        <v>317</v>
      </c>
      <c r="G279" s="95" t="s">
        <v>139</v>
      </c>
      <c r="H279" s="95" t="s">
        <v>139</v>
      </c>
      <c r="I279" s="95" t="s">
        <v>139</v>
      </c>
      <c r="J279" s="95" t="s">
        <v>139</v>
      </c>
      <c r="K279" s="389" t="s">
        <v>162</v>
      </c>
      <c r="L279" s="1264" t="s">
        <v>24</v>
      </c>
      <c r="M279" s="1264"/>
      <c r="N279" s="30">
        <f t="shared" ref="N279:Q279" si="62">SUM(N277+N278)</f>
        <v>36</v>
      </c>
      <c r="O279" s="488">
        <f t="shared" si="62"/>
        <v>36</v>
      </c>
      <c r="P279" s="30">
        <f t="shared" si="62"/>
        <v>0</v>
      </c>
      <c r="Q279" s="474">
        <f t="shared" si="62"/>
        <v>0</v>
      </c>
      <c r="R279" s="399"/>
      <c r="S279" s="19"/>
    </row>
    <row r="280" spans="1:19" s="102" customFormat="1" ht="76.5">
      <c r="A280" s="1268" t="s">
        <v>9</v>
      </c>
      <c r="B280" s="1309" t="s">
        <v>33</v>
      </c>
      <c r="C280" s="1309" t="s">
        <v>11</v>
      </c>
      <c r="D280" s="1310"/>
      <c r="E280" s="1668" t="s">
        <v>397</v>
      </c>
      <c r="F280" s="227" t="s">
        <v>398</v>
      </c>
      <c r="G280" s="478"/>
      <c r="H280" s="478"/>
      <c r="I280" s="212" t="s">
        <v>399</v>
      </c>
      <c r="J280" s="478"/>
      <c r="K280" s="391" t="s">
        <v>161</v>
      </c>
      <c r="L280" s="214" t="s">
        <v>32</v>
      </c>
      <c r="M280" s="98" t="s">
        <v>394</v>
      </c>
      <c r="N280" s="381">
        <v>12</v>
      </c>
      <c r="O280" s="100">
        <f>SUM(N280-Q280)</f>
        <v>12</v>
      </c>
      <c r="P280" s="100"/>
      <c r="Q280" s="382"/>
      <c r="R280" s="383" t="s">
        <v>400</v>
      </c>
      <c r="S280" s="212" t="s">
        <v>399</v>
      </c>
    </row>
    <row r="281" spans="1:19" s="102" customFormat="1" ht="60.75" customHeight="1">
      <c r="A281" s="1268"/>
      <c r="B281" s="1309"/>
      <c r="C281" s="1309"/>
      <c r="D281" s="1310"/>
      <c r="E281" s="1669"/>
      <c r="F281" s="227" t="s">
        <v>398</v>
      </c>
      <c r="G281" s="478"/>
      <c r="H281" s="478"/>
      <c r="I281" s="216" t="s">
        <v>401</v>
      </c>
      <c r="J281" s="478"/>
      <c r="K281" s="391" t="s">
        <v>161</v>
      </c>
      <c r="L281" s="214" t="s">
        <v>32</v>
      </c>
      <c r="M281" s="98" t="s">
        <v>394</v>
      </c>
      <c r="N281" s="381">
        <v>12</v>
      </c>
      <c r="O281" s="100">
        <f t="shared" ref="O281" si="63">SUM(N281-Q281)</f>
        <v>12</v>
      </c>
      <c r="P281" s="100"/>
      <c r="Q281" s="382"/>
      <c r="R281" s="383" t="s">
        <v>402</v>
      </c>
      <c r="S281" s="216" t="s">
        <v>401</v>
      </c>
    </row>
    <row r="282" spans="1:19" s="102" customFormat="1" ht="76.5">
      <c r="A282" s="1268"/>
      <c r="B282" s="1309"/>
      <c r="C282" s="1309"/>
      <c r="D282" s="1310"/>
      <c r="E282" s="1669"/>
      <c r="F282" s="227" t="s">
        <v>398</v>
      </c>
      <c r="G282" s="478"/>
      <c r="H282" s="478"/>
      <c r="I282" s="216" t="s">
        <v>401</v>
      </c>
      <c r="J282" s="478"/>
      <c r="K282" s="391" t="s">
        <v>161</v>
      </c>
      <c r="L282" s="214" t="s">
        <v>32</v>
      </c>
      <c r="M282" s="98" t="s">
        <v>394</v>
      </c>
      <c r="N282" s="381">
        <v>12</v>
      </c>
      <c r="O282" s="100">
        <f>SUM(N282-Q282)</f>
        <v>12</v>
      </c>
      <c r="P282" s="100"/>
      <c r="Q282" s="382"/>
      <c r="R282" s="383" t="s">
        <v>403</v>
      </c>
      <c r="S282" s="216" t="s">
        <v>401</v>
      </c>
    </row>
    <row r="283" spans="1:19" s="102" customFormat="1" ht="49.5" customHeight="1">
      <c r="A283" s="1268"/>
      <c r="B283" s="1309"/>
      <c r="C283" s="1309"/>
      <c r="D283" s="1310"/>
      <c r="E283" s="1669"/>
      <c r="F283" s="227" t="s">
        <v>398</v>
      </c>
      <c r="G283" s="478"/>
      <c r="H283" s="478"/>
      <c r="I283" s="216" t="s">
        <v>404</v>
      </c>
      <c r="J283" s="478"/>
      <c r="K283" s="391" t="s">
        <v>161</v>
      </c>
      <c r="L283" s="214" t="s">
        <v>32</v>
      </c>
      <c r="M283" s="98" t="s">
        <v>394</v>
      </c>
      <c r="N283" s="381">
        <v>12</v>
      </c>
      <c r="O283" s="100">
        <f t="shared" ref="O283:O286" si="64">SUM(N283-Q283)</f>
        <v>12</v>
      </c>
      <c r="P283" s="101"/>
      <c r="Q283" s="401"/>
      <c r="R283" s="383" t="s">
        <v>405</v>
      </c>
      <c r="S283" s="216" t="s">
        <v>404</v>
      </c>
    </row>
    <row r="284" spans="1:19" s="102" customFormat="1" ht="67.5" customHeight="1">
      <c r="A284" s="1268"/>
      <c r="B284" s="1309"/>
      <c r="C284" s="1309"/>
      <c r="D284" s="1310"/>
      <c r="E284" s="1669"/>
      <c r="F284" s="227" t="s">
        <v>398</v>
      </c>
      <c r="G284" s="478"/>
      <c r="H284" s="478"/>
      <c r="I284" s="216" t="s">
        <v>406</v>
      </c>
      <c r="J284" s="478"/>
      <c r="K284" s="391" t="s">
        <v>161</v>
      </c>
      <c r="L284" s="214" t="s">
        <v>32</v>
      </c>
      <c r="M284" s="98" t="s">
        <v>394</v>
      </c>
      <c r="N284" s="381">
        <v>11</v>
      </c>
      <c r="O284" s="100">
        <f t="shared" si="64"/>
        <v>11</v>
      </c>
      <c r="P284" s="101"/>
      <c r="Q284" s="401"/>
      <c r="R284" s="383" t="s">
        <v>407</v>
      </c>
      <c r="S284" s="216" t="s">
        <v>406</v>
      </c>
    </row>
    <row r="285" spans="1:19" s="102" customFormat="1" ht="38.25">
      <c r="A285" s="1268"/>
      <c r="B285" s="1309"/>
      <c r="C285" s="1309"/>
      <c r="D285" s="1310"/>
      <c r="E285" s="1669"/>
      <c r="F285" s="227" t="s">
        <v>398</v>
      </c>
      <c r="G285" s="478"/>
      <c r="H285" s="478"/>
      <c r="I285" s="216" t="s">
        <v>408</v>
      </c>
      <c r="J285" s="478"/>
      <c r="K285" s="391" t="s">
        <v>161</v>
      </c>
      <c r="L285" s="214" t="s">
        <v>32</v>
      </c>
      <c r="M285" s="98" t="s">
        <v>394</v>
      </c>
      <c r="N285" s="381">
        <v>10</v>
      </c>
      <c r="O285" s="100">
        <f t="shared" si="64"/>
        <v>10</v>
      </c>
      <c r="P285" s="101"/>
      <c r="Q285" s="401"/>
      <c r="R285" s="383" t="s">
        <v>409</v>
      </c>
      <c r="S285" s="216" t="s">
        <v>408</v>
      </c>
    </row>
    <row r="286" spans="1:19" s="102" customFormat="1" ht="39" thickBot="1">
      <c r="A286" s="1268"/>
      <c r="B286" s="1309"/>
      <c r="C286" s="1309"/>
      <c r="D286" s="1310"/>
      <c r="E286" s="1669"/>
      <c r="F286" s="227" t="s">
        <v>398</v>
      </c>
      <c r="G286" s="478"/>
      <c r="H286" s="478"/>
      <c r="I286" s="216" t="s">
        <v>410</v>
      </c>
      <c r="J286" s="478"/>
      <c r="K286" s="391" t="s">
        <v>161</v>
      </c>
      <c r="L286" s="214" t="s">
        <v>32</v>
      </c>
      <c r="M286" s="98" t="s">
        <v>394</v>
      </c>
      <c r="N286" s="381">
        <v>12</v>
      </c>
      <c r="O286" s="100">
        <f t="shared" si="64"/>
        <v>12</v>
      </c>
      <c r="P286" s="101"/>
      <c r="Q286" s="401"/>
      <c r="R286" s="383" t="s">
        <v>411</v>
      </c>
      <c r="S286" s="216" t="s">
        <v>410</v>
      </c>
    </row>
    <row r="287" spans="1:19" s="105" customFormat="1" ht="51.75" thickBot="1">
      <c r="A287" s="1268"/>
      <c r="B287" s="1309"/>
      <c r="C287" s="1309"/>
      <c r="D287" s="1310"/>
      <c r="E287" s="1670"/>
      <c r="F287" s="227" t="s">
        <v>317</v>
      </c>
      <c r="G287" s="95" t="s">
        <v>139</v>
      </c>
      <c r="H287" s="95" t="s">
        <v>139</v>
      </c>
      <c r="I287" s="95" t="s">
        <v>139</v>
      </c>
      <c r="J287" s="95" t="s">
        <v>139</v>
      </c>
      <c r="K287" s="389" t="s">
        <v>162</v>
      </c>
      <c r="L287" s="1264" t="s">
        <v>24</v>
      </c>
      <c r="M287" s="1264"/>
      <c r="N287" s="483">
        <f>SUM(N280:N286)</f>
        <v>81</v>
      </c>
      <c r="O287" s="483">
        <f>SUM(O280:O286)</f>
        <v>81</v>
      </c>
      <c r="P287" s="483">
        <f>SUM(P280:P286)</f>
        <v>0</v>
      </c>
      <c r="Q287" s="403">
        <f>SUM(Q280:Q286)</f>
        <v>0</v>
      </c>
      <c r="R287" s="399"/>
      <c r="S287" s="17"/>
    </row>
    <row r="288" spans="1:19" s="144" customFormat="1" ht="38.25">
      <c r="A288" s="1268" t="s">
        <v>9</v>
      </c>
      <c r="B288" s="1309" t="s">
        <v>33</v>
      </c>
      <c r="C288" s="1309" t="s">
        <v>33</v>
      </c>
      <c r="D288" s="1310"/>
      <c r="E288" s="1671" t="s">
        <v>412</v>
      </c>
      <c r="F288" s="159" t="s">
        <v>413</v>
      </c>
      <c r="G288" s="159"/>
      <c r="H288" s="159">
        <v>1</v>
      </c>
      <c r="I288" s="159"/>
      <c r="J288" s="159"/>
      <c r="K288" s="391" t="s">
        <v>161</v>
      </c>
      <c r="L288" s="256" t="s">
        <v>32</v>
      </c>
      <c r="M288" s="162" t="s">
        <v>39</v>
      </c>
      <c r="N288" s="67">
        <v>1</v>
      </c>
      <c r="O288" s="66">
        <f t="shared" ref="O288:O289" si="65">SUM(N288-Q288)</f>
        <v>1</v>
      </c>
      <c r="P288" s="484"/>
      <c r="Q288" s="484"/>
      <c r="R288" s="391" t="s">
        <v>414</v>
      </c>
      <c r="S288" s="8" t="s">
        <v>17</v>
      </c>
    </row>
    <row r="289" spans="1:19" s="144" customFormat="1" ht="51.75" thickBot="1">
      <c r="A289" s="1268"/>
      <c r="B289" s="1309"/>
      <c r="C289" s="1309"/>
      <c r="D289" s="1310"/>
      <c r="E289" s="1671"/>
      <c r="F289" s="159" t="s">
        <v>415</v>
      </c>
      <c r="G289" s="159"/>
      <c r="H289" s="159">
        <v>100</v>
      </c>
      <c r="I289" s="159">
        <v>100</v>
      </c>
      <c r="J289" s="159">
        <v>100</v>
      </c>
      <c r="K289" s="391" t="s">
        <v>161</v>
      </c>
      <c r="L289" s="94" t="s">
        <v>32</v>
      </c>
      <c r="M289" s="162" t="s">
        <v>39</v>
      </c>
      <c r="N289" s="67">
        <v>5</v>
      </c>
      <c r="O289" s="66">
        <f t="shared" si="65"/>
        <v>5</v>
      </c>
      <c r="P289" s="484"/>
      <c r="Q289" s="484"/>
      <c r="R289" s="391" t="s">
        <v>416</v>
      </c>
      <c r="S289" s="8" t="s">
        <v>83</v>
      </c>
    </row>
    <row r="290" spans="1:19" s="1" customFormat="1" ht="51.75" thickBot="1">
      <c r="A290" s="1268"/>
      <c r="B290" s="1309"/>
      <c r="C290" s="1309"/>
      <c r="D290" s="1310"/>
      <c r="E290" s="1671"/>
      <c r="F290" s="227" t="s">
        <v>317</v>
      </c>
      <c r="G290" s="95" t="s">
        <v>139</v>
      </c>
      <c r="H290" s="95" t="s">
        <v>139</v>
      </c>
      <c r="I290" s="95" t="s">
        <v>139</v>
      </c>
      <c r="J290" s="95" t="s">
        <v>139</v>
      </c>
      <c r="K290" s="412" t="s">
        <v>162</v>
      </c>
      <c r="L290" s="1672" t="s">
        <v>24</v>
      </c>
      <c r="M290" s="1672"/>
      <c r="N290" s="36">
        <f t="shared" ref="N290:Q290" si="66">SUM(N288:N289)</f>
        <v>6</v>
      </c>
      <c r="O290" s="36">
        <f t="shared" si="66"/>
        <v>6</v>
      </c>
      <c r="P290" s="37">
        <f t="shared" si="66"/>
        <v>0</v>
      </c>
      <c r="Q290" s="41">
        <f t="shared" si="66"/>
        <v>0</v>
      </c>
      <c r="R290" s="399"/>
      <c r="S290" s="19"/>
    </row>
    <row r="291" spans="1:19" s="102" customFormat="1" ht="13.5" thickBot="1">
      <c r="A291" s="11" t="s">
        <v>9</v>
      </c>
      <c r="B291" s="6" t="s">
        <v>33</v>
      </c>
      <c r="C291" s="413"/>
      <c r="D291" s="40"/>
      <c r="E291" s="1265" t="s">
        <v>23</v>
      </c>
      <c r="F291" s="1264"/>
      <c r="G291" s="1264"/>
      <c r="H291" s="1264"/>
      <c r="I291" s="1264"/>
      <c r="J291" s="1264"/>
      <c r="K291" s="1264"/>
      <c r="L291" s="1264"/>
      <c r="M291" s="1264"/>
      <c r="N291" s="489">
        <f>SUM(N276+N279+N287+N290)</f>
        <v>128</v>
      </c>
      <c r="O291" s="489">
        <f t="shared" ref="O291:Q291" si="67">SUM(O276+O279+O287+O290)</f>
        <v>128</v>
      </c>
      <c r="P291" s="489">
        <f t="shared" si="67"/>
        <v>0</v>
      </c>
      <c r="Q291" s="490">
        <f t="shared" si="67"/>
        <v>0</v>
      </c>
      <c r="R291" s="383"/>
      <c r="S291" s="17"/>
    </row>
    <row r="292" spans="1:19" s="102" customFormat="1" ht="38.450000000000003" customHeight="1" thickBot="1">
      <c r="A292" s="20" t="s">
        <v>9</v>
      </c>
      <c r="B292" s="491" t="s">
        <v>12</v>
      </c>
      <c r="C292" s="373"/>
      <c r="D292" s="374"/>
      <c r="E292" s="1281" t="s">
        <v>417</v>
      </c>
      <c r="F292" s="1282"/>
      <c r="G292" s="1282"/>
      <c r="H292" s="1282"/>
      <c r="I292" s="1282"/>
      <c r="J292" s="1282"/>
      <c r="K292" s="1282"/>
      <c r="L292" s="1282"/>
      <c r="M292" s="1282"/>
      <c r="N292" s="492"/>
      <c r="O292" s="377"/>
      <c r="P292" s="377"/>
      <c r="Q292" s="377"/>
      <c r="R292" s="493"/>
      <c r="S292" s="17"/>
    </row>
    <row r="293" spans="1:19" s="102" customFormat="1" ht="59.25" customHeight="1">
      <c r="A293" s="1268" t="s">
        <v>9</v>
      </c>
      <c r="B293" s="1309" t="s">
        <v>12</v>
      </c>
      <c r="C293" s="1309" t="s">
        <v>10</v>
      </c>
      <c r="D293" s="1310"/>
      <c r="E293" s="1272" t="s">
        <v>418</v>
      </c>
      <c r="F293" s="229" t="s">
        <v>419</v>
      </c>
      <c r="G293" s="229"/>
      <c r="H293" s="229">
        <v>10</v>
      </c>
      <c r="I293" s="229">
        <v>60</v>
      </c>
      <c r="J293" s="229">
        <v>90</v>
      </c>
      <c r="K293" s="229" t="s">
        <v>420</v>
      </c>
      <c r="L293" s="494" t="s">
        <v>32</v>
      </c>
      <c r="M293" s="495" t="s">
        <v>39</v>
      </c>
      <c r="N293" s="121">
        <v>1.6</v>
      </c>
      <c r="O293" s="113">
        <f>SUM(N293-Q293)</f>
        <v>1.6</v>
      </c>
      <c r="P293" s="122"/>
      <c r="Q293" s="387"/>
      <c r="R293" s="383" t="s">
        <v>421</v>
      </c>
      <c r="S293" s="216" t="s">
        <v>197</v>
      </c>
    </row>
    <row r="294" spans="1:19" s="105" customFormat="1" ht="13.5" thickBot="1">
      <c r="A294" s="1268"/>
      <c r="B294" s="1309"/>
      <c r="C294" s="1309"/>
      <c r="D294" s="1310"/>
      <c r="E294" s="1272"/>
      <c r="F294" s="300"/>
      <c r="G294" s="300"/>
      <c r="H294" s="300"/>
      <c r="I294" s="300"/>
      <c r="J294" s="300"/>
      <c r="K294" s="300"/>
      <c r="L294" s="218"/>
      <c r="M294" s="69"/>
      <c r="N294" s="133"/>
      <c r="O294" s="123">
        <f>SUM(N294-Q294)</f>
        <v>0</v>
      </c>
      <c r="P294" s="124"/>
      <c r="Q294" s="496"/>
      <c r="R294" s="383"/>
      <c r="S294" s="497"/>
    </row>
    <row r="295" spans="1:19" s="105" customFormat="1" ht="13.5" thickBot="1">
      <c r="A295" s="1268"/>
      <c r="B295" s="1309"/>
      <c r="C295" s="1309"/>
      <c r="D295" s="1310"/>
      <c r="E295" s="1662"/>
      <c r="F295" s="498"/>
      <c r="G295" s="498"/>
      <c r="H295" s="498"/>
      <c r="I295" s="498"/>
      <c r="J295" s="498"/>
      <c r="K295" s="498"/>
      <c r="L295" s="1663" t="s">
        <v>24</v>
      </c>
      <c r="M295" s="1664"/>
      <c r="N295" s="119">
        <f t="shared" ref="N295:Q295" si="68">SUM(N293:N294)</f>
        <v>1.6</v>
      </c>
      <c r="O295" s="120">
        <f t="shared" si="68"/>
        <v>1.6</v>
      </c>
      <c r="P295" s="110">
        <f t="shared" si="68"/>
        <v>0</v>
      </c>
      <c r="Q295" s="398">
        <f t="shared" si="68"/>
        <v>0</v>
      </c>
      <c r="R295" s="399"/>
      <c r="S295" s="17"/>
    </row>
    <row r="296" spans="1:19" s="102" customFormat="1" ht="13.5" thickBot="1">
      <c r="A296" s="20" t="s">
        <v>9</v>
      </c>
      <c r="B296" s="491" t="s">
        <v>12</v>
      </c>
      <c r="C296" s="413"/>
      <c r="D296" s="40"/>
      <c r="E296" s="1665" t="s">
        <v>23</v>
      </c>
      <c r="F296" s="1666"/>
      <c r="G296" s="1666"/>
      <c r="H296" s="1666"/>
      <c r="I296" s="1666"/>
      <c r="J296" s="1666"/>
      <c r="K296" s="1666"/>
      <c r="L296" s="1666"/>
      <c r="M296" s="1667"/>
      <c r="N296" s="499">
        <f>SUM(N295)</f>
        <v>1.6</v>
      </c>
      <c r="O296" s="499">
        <f t="shared" ref="O296:Q296" si="69">SUM(O295)</f>
        <v>1.6</v>
      </c>
      <c r="P296" s="499">
        <f t="shared" si="69"/>
        <v>0</v>
      </c>
      <c r="Q296" s="500">
        <f t="shared" si="69"/>
        <v>0</v>
      </c>
      <c r="R296" s="501"/>
      <c r="S296" s="17"/>
    </row>
    <row r="297" spans="1:19" s="102" customFormat="1" ht="13.5" thickBot="1">
      <c r="A297" s="415" t="s">
        <v>9</v>
      </c>
      <c r="B297" s="415" t="s">
        <v>9</v>
      </c>
      <c r="C297" s="502"/>
      <c r="D297" s="503"/>
      <c r="E297" s="1652" t="s">
        <v>25</v>
      </c>
      <c r="F297" s="1653"/>
      <c r="G297" s="1653"/>
      <c r="H297" s="1653"/>
      <c r="I297" s="1653"/>
      <c r="J297" s="1653"/>
      <c r="K297" s="1653"/>
      <c r="L297" s="1653"/>
      <c r="M297" s="1654"/>
      <c r="N297" s="504">
        <f>SUM(N236+N241+N272+N291+N296)</f>
        <v>1982.2</v>
      </c>
      <c r="O297" s="504">
        <f>SUM(O236+O241+O272+O291+O296)</f>
        <v>1982.2</v>
      </c>
      <c r="P297" s="504">
        <f>SUM(P236+P241+P272+P291+P296)</f>
        <v>0</v>
      </c>
      <c r="Q297" s="505">
        <f>SUM(Q236+Q241+Q272+Q291+Q296)</f>
        <v>0</v>
      </c>
      <c r="R297" s="501"/>
      <c r="S297" s="17"/>
    </row>
    <row r="298" spans="1:19" s="511" customFormat="1" ht="13.5" thickBot="1">
      <c r="A298" s="506" t="s">
        <v>422</v>
      </c>
      <c r="B298" s="507"/>
      <c r="C298" s="507"/>
      <c r="D298" s="507"/>
      <c r="E298" s="507"/>
      <c r="F298" s="507"/>
      <c r="G298" s="507"/>
      <c r="H298" s="507"/>
      <c r="I298" s="507"/>
      <c r="J298" s="507"/>
      <c r="K298" s="507"/>
      <c r="L298" s="507"/>
      <c r="M298" s="508"/>
      <c r="N298" s="119">
        <f t="shared" ref="N298:Q298" si="70">SUM(N297)</f>
        <v>1982.2</v>
      </c>
      <c r="O298" s="509">
        <f t="shared" si="70"/>
        <v>1982.2</v>
      </c>
      <c r="P298" s="509">
        <f t="shared" si="70"/>
        <v>0</v>
      </c>
      <c r="Q298" s="398">
        <f t="shared" si="70"/>
        <v>0</v>
      </c>
      <c r="R298" s="510"/>
      <c r="S298" s="17"/>
    </row>
    <row r="299" spans="1:19" s="511" customFormat="1" ht="13.5" thickBot="1">
      <c r="A299" s="512"/>
      <c r="B299" s="512"/>
      <c r="C299" s="512"/>
      <c r="D299" s="512"/>
      <c r="E299" s="512"/>
      <c r="F299" s="512"/>
      <c r="G299" s="512"/>
      <c r="H299" s="512"/>
      <c r="I299" s="512"/>
      <c r="J299" s="512"/>
      <c r="K299" s="512"/>
      <c r="L299" s="512"/>
      <c r="M299" s="512"/>
      <c r="N299" s="513"/>
      <c r="O299" s="361"/>
      <c r="P299" s="361"/>
      <c r="Q299" s="361"/>
      <c r="R299" s="513"/>
      <c r="S299" s="351"/>
    </row>
    <row r="300" spans="1:19" ht="13.5" thickBot="1">
      <c r="A300" s="1234" t="s">
        <v>68</v>
      </c>
      <c r="B300" s="1235"/>
      <c r="C300" s="1235"/>
      <c r="D300" s="1235"/>
      <c r="E300" s="1235"/>
      <c r="F300" s="1235"/>
      <c r="G300" s="1235"/>
      <c r="H300" s="1235"/>
      <c r="I300" s="1235"/>
      <c r="J300" s="1235"/>
      <c r="K300" s="1235"/>
      <c r="L300" s="1235"/>
      <c r="M300" s="1236"/>
      <c r="N300" s="1237" t="s">
        <v>136</v>
      </c>
      <c r="O300" s="1238"/>
      <c r="P300" s="1238"/>
      <c r="Q300" s="1239"/>
      <c r="R300" s="514"/>
      <c r="S300" s="86"/>
    </row>
    <row r="301" spans="1:19" s="105" customFormat="1" ht="13.5" thickBot="1">
      <c r="A301" s="1655" t="s">
        <v>24</v>
      </c>
      <c r="B301" s="1656"/>
      <c r="C301" s="1656"/>
      <c r="D301" s="1656"/>
      <c r="E301" s="1656"/>
      <c r="F301" s="1656"/>
      <c r="G301" s="1656"/>
      <c r="H301" s="1656"/>
      <c r="I301" s="1656"/>
      <c r="J301" s="1656"/>
      <c r="K301" s="1656"/>
      <c r="L301" s="1656"/>
      <c r="M301" s="1657"/>
      <c r="N301" s="1658">
        <f ca="1">SUM(N302+N313)</f>
        <v>1982.1999999999998</v>
      </c>
      <c r="O301" s="1659"/>
      <c r="P301" s="1659"/>
      <c r="Q301" s="1660"/>
      <c r="R301" s="515"/>
      <c r="S301" s="351"/>
    </row>
    <row r="302" spans="1:19" s="105" customFormat="1" ht="13.5" thickBot="1">
      <c r="A302" s="1281" t="s">
        <v>28</v>
      </c>
      <c r="B302" s="1282"/>
      <c r="C302" s="1282"/>
      <c r="D302" s="1282"/>
      <c r="E302" s="1282"/>
      <c r="F302" s="1282"/>
      <c r="G302" s="1282"/>
      <c r="H302" s="1282"/>
      <c r="I302" s="1282"/>
      <c r="J302" s="1282"/>
      <c r="K302" s="1282"/>
      <c r="L302" s="1282"/>
      <c r="M302" s="1661"/>
      <c r="N302" s="1649">
        <f ca="1">SUM(N303:N312)</f>
        <v>1940.6</v>
      </c>
      <c r="O302" s="1650"/>
      <c r="P302" s="1650"/>
      <c r="Q302" s="1651"/>
      <c r="R302" s="516"/>
      <c r="S302" s="517"/>
    </row>
    <row r="303" spans="1:19" s="105" customFormat="1">
      <c r="A303" s="1216" t="s">
        <v>47</v>
      </c>
      <c r="B303" s="1217"/>
      <c r="C303" s="1217"/>
      <c r="D303" s="1217"/>
      <c r="E303" s="1217"/>
      <c r="F303" s="1217"/>
      <c r="G303" s="1217"/>
      <c r="H303" s="1217"/>
      <c r="I303" s="1217"/>
      <c r="J303" s="1217"/>
      <c r="K303" s="1217"/>
      <c r="L303" s="1217"/>
      <c r="M303" s="1218"/>
      <c r="N303" s="1643">
        <f ca="1">SUMIF(L211:L300,"SB",N211:N298)</f>
        <v>353.6</v>
      </c>
      <c r="O303" s="1644"/>
      <c r="P303" s="1644"/>
      <c r="Q303" s="1645"/>
      <c r="R303" s="518"/>
      <c r="S303" s="519"/>
    </row>
    <row r="304" spans="1:19" s="105" customFormat="1">
      <c r="A304" s="1195" t="s">
        <v>48</v>
      </c>
      <c r="B304" s="1196"/>
      <c r="C304" s="1196"/>
      <c r="D304" s="1196"/>
      <c r="E304" s="1196"/>
      <c r="F304" s="1196"/>
      <c r="G304" s="1196"/>
      <c r="H304" s="1196"/>
      <c r="I304" s="1196"/>
      <c r="J304" s="1196"/>
      <c r="K304" s="1196"/>
      <c r="L304" s="1196"/>
      <c r="M304" s="1197"/>
      <c r="N304" s="1643">
        <f ca="1">SUMIF(L211:L300,"VD",N211:N298)</f>
        <v>87</v>
      </c>
      <c r="O304" s="1644"/>
      <c r="P304" s="1644"/>
      <c r="Q304" s="1645"/>
      <c r="R304" s="518"/>
      <c r="S304" s="519"/>
    </row>
    <row r="305" spans="1:19" s="105" customFormat="1">
      <c r="A305" s="1219" t="s">
        <v>61</v>
      </c>
      <c r="B305" s="1220"/>
      <c r="C305" s="1220"/>
      <c r="D305" s="1220"/>
      <c r="E305" s="1220"/>
      <c r="F305" s="1220"/>
      <c r="G305" s="1220"/>
      <c r="H305" s="1220"/>
      <c r="I305" s="1220"/>
      <c r="J305" s="1220"/>
      <c r="K305" s="1220"/>
      <c r="L305" s="1220"/>
      <c r="M305" s="1221"/>
      <c r="N305" s="1643">
        <f ca="1">SUMIF(L211:L300,"MK",N211:N298)</f>
        <v>0</v>
      </c>
      <c r="O305" s="1644"/>
      <c r="P305" s="1644"/>
      <c r="Q305" s="1645"/>
      <c r="R305" s="518"/>
      <c r="S305" s="519"/>
    </row>
    <row r="306" spans="1:19" s="105" customFormat="1">
      <c r="A306" s="1195" t="s">
        <v>49</v>
      </c>
      <c r="B306" s="1196"/>
      <c r="C306" s="1196"/>
      <c r="D306" s="1196"/>
      <c r="E306" s="1196"/>
      <c r="F306" s="1196"/>
      <c r="G306" s="1196"/>
      <c r="H306" s="1196"/>
      <c r="I306" s="1196"/>
      <c r="J306" s="1196"/>
      <c r="K306" s="1196"/>
      <c r="L306" s="1196"/>
      <c r="M306" s="1197"/>
      <c r="N306" s="1643">
        <f ca="1">SUMIF(L211:L300,"SP",N211:N298)</f>
        <v>0</v>
      </c>
      <c r="O306" s="1644"/>
      <c r="P306" s="1644"/>
      <c r="Q306" s="1645"/>
      <c r="R306" s="518"/>
      <c r="S306" s="519"/>
    </row>
    <row r="307" spans="1:19" s="105" customFormat="1">
      <c r="A307" s="1222" t="s">
        <v>423</v>
      </c>
      <c r="B307" s="1223"/>
      <c r="C307" s="1223"/>
      <c r="D307" s="1223"/>
      <c r="E307" s="1223"/>
      <c r="F307" s="1223"/>
      <c r="G307" s="1223"/>
      <c r="H307" s="1223"/>
      <c r="I307" s="1223"/>
      <c r="J307" s="1223"/>
      <c r="K307" s="1223"/>
      <c r="L307" s="1223"/>
      <c r="M307" s="1224"/>
      <c r="N307" s="1643">
        <f ca="1">SUMIF(L211:L300,"ESB",N211:N298)</f>
        <v>0</v>
      </c>
      <c r="O307" s="1644"/>
      <c r="P307" s="1644"/>
      <c r="Q307" s="1645"/>
      <c r="R307" s="518"/>
      <c r="S307" s="519"/>
    </row>
    <row r="308" spans="1:19" s="105" customFormat="1">
      <c r="A308" s="1195" t="s">
        <v>50</v>
      </c>
      <c r="B308" s="1196"/>
      <c r="C308" s="1196"/>
      <c r="D308" s="1196"/>
      <c r="E308" s="1196"/>
      <c r="F308" s="1196"/>
      <c r="G308" s="1196"/>
      <c r="H308" s="1196"/>
      <c r="I308" s="1196"/>
      <c r="J308" s="1196"/>
      <c r="K308" s="1196"/>
      <c r="L308" s="1196"/>
      <c r="M308" s="1197"/>
      <c r="N308" s="1643">
        <f ca="1">SUMIF(L212:L301,"VIP",N212:N300)</f>
        <v>0</v>
      </c>
      <c r="O308" s="1644"/>
      <c r="P308" s="1644"/>
      <c r="Q308" s="1645"/>
      <c r="R308" s="518"/>
      <c r="S308" s="519"/>
    </row>
    <row r="309" spans="1:19" s="105" customFormat="1">
      <c r="A309" s="1195" t="s">
        <v>51</v>
      </c>
      <c r="B309" s="1196"/>
      <c r="C309" s="1196"/>
      <c r="D309" s="1196"/>
      <c r="E309" s="1196"/>
      <c r="F309" s="1196"/>
      <c r="G309" s="1196"/>
      <c r="H309" s="1196"/>
      <c r="I309" s="1196"/>
      <c r="J309" s="1196"/>
      <c r="K309" s="1196"/>
      <c r="L309" s="1196"/>
      <c r="M309" s="1197"/>
      <c r="N309" s="1643">
        <f>SUMIF(L211:L300,"SL",N211:N300)</f>
        <v>0</v>
      </c>
      <c r="O309" s="1644"/>
      <c r="P309" s="1644"/>
      <c r="Q309" s="1645"/>
      <c r="R309" s="518"/>
      <c r="S309" s="519"/>
    </row>
    <row r="310" spans="1:19" s="105" customFormat="1">
      <c r="A310" s="1195" t="s">
        <v>60</v>
      </c>
      <c r="B310" s="1196"/>
      <c r="C310" s="1196"/>
      <c r="D310" s="1196"/>
      <c r="E310" s="1196"/>
      <c r="F310" s="1196"/>
      <c r="G310" s="1196"/>
      <c r="H310" s="1196"/>
      <c r="I310" s="1196"/>
      <c r="J310" s="1196"/>
      <c r="K310" s="1196"/>
      <c r="L310" s="1196"/>
      <c r="M310" s="1197"/>
      <c r="N310" s="1643">
        <f>SUMIF(L206:L292,"DK",N206:N292)</f>
        <v>1500</v>
      </c>
      <c r="O310" s="1644"/>
      <c r="P310" s="1644"/>
      <c r="Q310" s="1645"/>
      <c r="R310" s="518"/>
      <c r="S310" s="519"/>
    </row>
    <row r="311" spans="1:19" s="105" customFormat="1">
      <c r="A311" s="1195" t="s">
        <v>52</v>
      </c>
      <c r="B311" s="1196"/>
      <c r="C311" s="1196"/>
      <c r="D311" s="1196"/>
      <c r="E311" s="1196"/>
      <c r="F311" s="1196"/>
      <c r="G311" s="1196"/>
      <c r="H311" s="1196"/>
      <c r="I311" s="1196"/>
      <c r="J311" s="1196"/>
      <c r="K311" s="1196"/>
      <c r="L311" s="1196"/>
      <c r="M311" s="1197"/>
      <c r="N311" s="1643">
        <f>SUMIF(L211:L296,"VB",N211:N296)</f>
        <v>0</v>
      </c>
      <c r="O311" s="1644"/>
      <c r="P311" s="1644"/>
      <c r="Q311" s="1645"/>
      <c r="R311" s="518"/>
      <c r="S311" s="519"/>
    </row>
    <row r="312" spans="1:19" s="105" customFormat="1" ht="13.5" thickBot="1">
      <c r="A312" s="1195" t="s">
        <v>76</v>
      </c>
      <c r="B312" s="1196"/>
      <c r="C312" s="1196"/>
      <c r="D312" s="1196"/>
      <c r="E312" s="1196"/>
      <c r="F312" s="1196"/>
      <c r="G312" s="1196"/>
      <c r="H312" s="1196"/>
      <c r="I312" s="1196"/>
      <c r="J312" s="1196"/>
      <c r="K312" s="1196"/>
      <c r="L312" s="1196"/>
      <c r="M312" s="1197"/>
      <c r="N312" s="1643">
        <f ca="1">SUMIF(L209:L298,"KLB",N209:N296)</f>
        <v>0</v>
      </c>
      <c r="O312" s="1644"/>
      <c r="P312" s="1644"/>
      <c r="Q312" s="1645"/>
      <c r="R312" s="518"/>
      <c r="S312" s="519"/>
    </row>
    <row r="313" spans="1:19" s="105" customFormat="1" ht="13.5" thickBot="1">
      <c r="A313" s="1189" t="s">
        <v>29</v>
      </c>
      <c r="B313" s="1190"/>
      <c r="C313" s="1190"/>
      <c r="D313" s="1190"/>
      <c r="E313" s="1190"/>
      <c r="F313" s="1190"/>
      <c r="G313" s="1190"/>
      <c r="H313" s="1190"/>
      <c r="I313" s="1190"/>
      <c r="J313" s="1190"/>
      <c r="K313" s="1190"/>
      <c r="L313" s="1190"/>
      <c r="M313" s="1191"/>
      <c r="N313" s="1649">
        <f ca="1">SUM(N314:N317)</f>
        <v>41.6</v>
      </c>
      <c r="O313" s="1650"/>
      <c r="P313" s="1650"/>
      <c r="Q313" s="1651"/>
      <c r="R313" s="520"/>
      <c r="S313" s="517"/>
    </row>
    <row r="314" spans="1:19" s="105" customFormat="1">
      <c r="A314" s="1195" t="s">
        <v>53</v>
      </c>
      <c r="B314" s="1196"/>
      <c r="C314" s="1196"/>
      <c r="D314" s="1196"/>
      <c r="E314" s="1196"/>
      <c r="F314" s="1196"/>
      <c r="G314" s="1196"/>
      <c r="H314" s="1196"/>
      <c r="I314" s="1196"/>
      <c r="J314" s="1196"/>
      <c r="K314" s="1196"/>
      <c r="L314" s="1196"/>
      <c r="M314" s="1197"/>
      <c r="N314" s="1643">
        <f ca="1">SUMIF(L211:L300,"KL",N211:N298)</f>
        <v>0</v>
      </c>
      <c r="O314" s="1644"/>
      <c r="P314" s="1644"/>
      <c r="Q314" s="1645"/>
      <c r="R314" s="518"/>
      <c r="S314" s="519"/>
    </row>
    <row r="315" spans="1:19" s="105" customFormat="1">
      <c r="A315" s="1195" t="s">
        <v>54</v>
      </c>
      <c r="B315" s="1196"/>
      <c r="C315" s="1196"/>
      <c r="D315" s="1196"/>
      <c r="E315" s="1196"/>
      <c r="F315" s="1196"/>
      <c r="G315" s="1196"/>
      <c r="H315" s="1196"/>
      <c r="I315" s="1196"/>
      <c r="J315" s="1196"/>
      <c r="K315" s="1196"/>
      <c r="L315" s="1196"/>
      <c r="M315" s="1197"/>
      <c r="N315" s="1643">
        <f ca="1">SUMIF(L211:L300,"ES",N211:N298)</f>
        <v>41.6</v>
      </c>
      <c r="O315" s="1644"/>
      <c r="P315" s="1644"/>
      <c r="Q315" s="1645"/>
      <c r="R315" s="518"/>
      <c r="S315" s="519"/>
    </row>
    <row r="316" spans="1:19" s="105" customFormat="1">
      <c r="A316" s="1204" t="s">
        <v>62</v>
      </c>
      <c r="B316" s="1205"/>
      <c r="C316" s="1205"/>
      <c r="D316" s="1205"/>
      <c r="E316" s="1205"/>
      <c r="F316" s="1205"/>
      <c r="G316" s="1205"/>
      <c r="H316" s="1205"/>
      <c r="I316" s="1205"/>
      <c r="J316" s="1205"/>
      <c r="K316" s="1205"/>
      <c r="L316" s="1205"/>
      <c r="M316" s="1206"/>
      <c r="N316" s="1643">
        <f ca="1">SUMIF(L211:L300,"VBF",N211:N298)</f>
        <v>0</v>
      </c>
      <c r="O316" s="1644"/>
      <c r="P316" s="1644"/>
      <c r="Q316" s="1645"/>
      <c r="R316" s="518"/>
      <c r="S316" s="519"/>
    </row>
    <row r="317" spans="1:19" s="105" customFormat="1" ht="13.5" thickBot="1">
      <c r="A317" s="1207" t="s">
        <v>55</v>
      </c>
      <c r="B317" s="1208"/>
      <c r="C317" s="1208"/>
      <c r="D317" s="1208"/>
      <c r="E317" s="1208"/>
      <c r="F317" s="1208"/>
      <c r="G317" s="1208"/>
      <c r="H317" s="1208"/>
      <c r="I317" s="1208"/>
      <c r="J317" s="1208"/>
      <c r="K317" s="1208"/>
      <c r="L317" s="1208"/>
      <c r="M317" s="1209"/>
      <c r="N317" s="1646">
        <f ca="1">SUMIF(L211:L300,"Kt.",N211:N298)</f>
        <v>0</v>
      </c>
      <c r="O317" s="1647"/>
      <c r="P317" s="1647"/>
      <c r="Q317" s="1648"/>
      <c r="R317" s="518"/>
      <c r="S317" s="519"/>
    </row>
    <row r="319" spans="1:19" ht="12" customHeight="1">
      <c r="A319" s="72"/>
      <c r="B319" s="72"/>
      <c r="C319" s="72"/>
      <c r="D319" s="72"/>
      <c r="E319" s="143"/>
      <c r="F319" s="232"/>
      <c r="G319" s="232"/>
      <c r="H319" s="232"/>
      <c r="I319" s="232"/>
      <c r="J319" s="232"/>
      <c r="K319" s="232"/>
      <c r="N319" s="1641"/>
      <c r="O319" s="1641"/>
      <c r="P319" s="1641"/>
      <c r="Q319" s="1641"/>
      <c r="R319" s="498" t="s">
        <v>45</v>
      </c>
      <c r="S319" s="72"/>
    </row>
    <row r="320" spans="1:19" ht="13.5" customHeight="1">
      <c r="A320" s="72"/>
      <c r="B320" s="72"/>
      <c r="C320" s="72"/>
      <c r="D320" s="72"/>
      <c r="E320" s="143"/>
      <c r="F320" s="232"/>
      <c r="G320" s="232"/>
      <c r="H320" s="232"/>
      <c r="I320" s="232"/>
      <c r="J320" s="232"/>
      <c r="K320" s="232"/>
      <c r="N320" s="1638"/>
      <c r="O320" s="1638"/>
      <c r="P320" s="1638"/>
      <c r="Q320" s="1638"/>
      <c r="R320" s="498"/>
      <c r="S320" s="72"/>
    </row>
    <row r="321" spans="1:19" ht="23.25" customHeight="1">
      <c r="A321" s="72"/>
      <c r="B321" s="72"/>
      <c r="C321" s="72"/>
      <c r="D321" s="72"/>
      <c r="E321" s="1639" t="s">
        <v>424</v>
      </c>
      <c r="F321" s="1639"/>
      <c r="G321" s="1639"/>
      <c r="H321" s="1639"/>
      <c r="I321" s="1639"/>
      <c r="J321" s="1639"/>
      <c r="K321" s="1639"/>
      <c r="L321" s="1639"/>
      <c r="M321" s="1639"/>
      <c r="N321" s="1639"/>
      <c r="O321" s="1640"/>
      <c r="P321" s="521" t="s">
        <v>175</v>
      </c>
      <c r="Q321" s="522" t="s">
        <v>116</v>
      </c>
      <c r="R321" s="498"/>
      <c r="S321" s="72"/>
    </row>
    <row r="322" spans="1:19">
      <c r="A322" s="1641" t="s">
        <v>43</v>
      </c>
      <c r="B322" s="1641"/>
      <c r="C322" s="1641"/>
      <c r="D322" s="1641"/>
      <c r="E322" s="1641"/>
      <c r="F322" s="1641"/>
      <c r="G322" s="1641"/>
      <c r="H322" s="1641"/>
      <c r="I322" s="1641"/>
      <c r="J322" s="1641"/>
      <c r="K322" s="1641"/>
      <c r="L322" s="1641"/>
      <c r="M322" s="1641"/>
      <c r="N322" s="1641"/>
      <c r="O322" s="1641"/>
      <c r="P322" s="1641"/>
      <c r="Q322" s="1641"/>
      <c r="R322" s="143"/>
      <c r="S322" s="51"/>
    </row>
    <row r="323" spans="1:19">
      <c r="A323" s="523"/>
      <c r="B323" s="523"/>
      <c r="C323" s="523"/>
      <c r="D323" s="523"/>
      <c r="E323" s="523"/>
      <c r="F323" s="523"/>
      <c r="G323" s="523"/>
      <c r="H323" s="523"/>
      <c r="I323" s="523"/>
      <c r="J323" s="523"/>
      <c r="K323" s="523"/>
      <c r="L323" s="523"/>
      <c r="M323" s="523"/>
      <c r="N323" s="523"/>
      <c r="O323" s="523"/>
      <c r="P323" s="523"/>
      <c r="Q323" s="523"/>
      <c r="R323" s="232"/>
      <c r="S323" s="523"/>
    </row>
    <row r="324" spans="1:19" ht="13.5" customHeight="1" thickBot="1">
      <c r="A324" s="72"/>
      <c r="B324" s="72"/>
      <c r="C324" s="72"/>
      <c r="D324" s="72"/>
      <c r="E324" s="1642"/>
      <c r="F324" s="1642"/>
      <c r="G324" s="1642"/>
      <c r="H324" s="1642"/>
      <c r="I324" s="1642"/>
      <c r="J324" s="1642"/>
      <c r="K324" s="1642"/>
      <c r="L324" s="1642"/>
      <c r="M324" s="1642"/>
      <c r="N324" s="1642"/>
      <c r="O324" s="1642"/>
      <c r="P324" s="1642"/>
      <c r="Q324" s="1642"/>
      <c r="R324" s="75" t="s">
        <v>46</v>
      </c>
      <c r="S324" s="524"/>
    </row>
    <row r="325" spans="1:19" s="87" customFormat="1" ht="12.75" customHeight="1">
      <c r="A325" s="1325" t="s">
        <v>0</v>
      </c>
      <c r="B325" s="1328" t="s">
        <v>1</v>
      </c>
      <c r="C325" s="1332" t="s">
        <v>2</v>
      </c>
      <c r="D325" s="1336" t="s">
        <v>69</v>
      </c>
      <c r="E325" s="1340" t="s">
        <v>3</v>
      </c>
      <c r="F325" s="1343" t="s">
        <v>126</v>
      </c>
      <c r="G325" s="1346" t="s">
        <v>127</v>
      </c>
      <c r="H325" s="1346"/>
      <c r="I325" s="1346"/>
      <c r="J325" s="1346"/>
      <c r="K325" s="1343" t="s">
        <v>128</v>
      </c>
      <c r="L325" s="1348" t="s">
        <v>8</v>
      </c>
      <c r="M325" s="1352" t="s">
        <v>4</v>
      </c>
      <c r="N325" s="1355" t="s">
        <v>136</v>
      </c>
      <c r="O325" s="1356"/>
      <c r="P325" s="1356"/>
      <c r="Q325" s="1357"/>
      <c r="R325" s="1358" t="s">
        <v>78</v>
      </c>
      <c r="S325" s="1359"/>
    </row>
    <row r="326" spans="1:19" s="87" customFormat="1" ht="13.5" thickBot="1">
      <c r="A326" s="1326"/>
      <c r="B326" s="1329"/>
      <c r="C326" s="1333"/>
      <c r="D326" s="1337"/>
      <c r="E326" s="1341"/>
      <c r="F326" s="1344"/>
      <c r="G326" s="1347"/>
      <c r="H326" s="1347"/>
      <c r="I326" s="1347"/>
      <c r="J326" s="1347"/>
      <c r="K326" s="1344"/>
      <c r="L326" s="1349"/>
      <c r="M326" s="1353"/>
      <c r="N326" s="1362" t="s">
        <v>27</v>
      </c>
      <c r="O326" s="1365" t="s">
        <v>6</v>
      </c>
      <c r="P326" s="1366"/>
      <c r="Q326" s="1366"/>
      <c r="R326" s="1360"/>
      <c r="S326" s="1361"/>
    </row>
    <row r="327" spans="1:19" s="87" customFormat="1">
      <c r="A327" s="1326"/>
      <c r="B327" s="1330"/>
      <c r="C327" s="1334"/>
      <c r="D327" s="1338"/>
      <c r="E327" s="1341"/>
      <c r="F327" s="1344"/>
      <c r="G327" s="1367" t="s">
        <v>129</v>
      </c>
      <c r="H327" s="1367" t="s">
        <v>130</v>
      </c>
      <c r="I327" s="1367" t="s">
        <v>131</v>
      </c>
      <c r="J327" s="1367" t="s">
        <v>132</v>
      </c>
      <c r="K327" s="1344"/>
      <c r="L327" s="1350"/>
      <c r="M327" s="1353"/>
      <c r="N327" s="1363"/>
      <c r="O327" s="1365" t="s">
        <v>5</v>
      </c>
      <c r="P327" s="1369"/>
      <c r="Q327" s="1370" t="s">
        <v>7</v>
      </c>
      <c r="R327" s="1313" t="s">
        <v>31</v>
      </c>
      <c r="S327" s="1315" t="s">
        <v>137</v>
      </c>
    </row>
    <row r="328" spans="1:19" s="87" customFormat="1" ht="64.5" customHeight="1" thickBot="1">
      <c r="A328" s="1327"/>
      <c r="B328" s="1331"/>
      <c r="C328" s="1335"/>
      <c r="D328" s="1339"/>
      <c r="E328" s="1342"/>
      <c r="F328" s="1345"/>
      <c r="G328" s="1368"/>
      <c r="H328" s="1368"/>
      <c r="I328" s="1368"/>
      <c r="J328" s="1368"/>
      <c r="K328" s="1345"/>
      <c r="L328" s="1351"/>
      <c r="M328" s="1354"/>
      <c r="N328" s="1364"/>
      <c r="O328" s="88" t="s">
        <v>5</v>
      </c>
      <c r="P328" s="88" t="s">
        <v>22</v>
      </c>
      <c r="Q328" s="1371"/>
      <c r="R328" s="1314"/>
      <c r="S328" s="1316"/>
    </row>
    <row r="329" spans="1:19" s="57" customFormat="1" ht="13.5" thickBot="1">
      <c r="A329" s="135" t="s">
        <v>15</v>
      </c>
      <c r="B329" s="136" t="s">
        <v>16</v>
      </c>
      <c r="C329" s="135" t="s">
        <v>17</v>
      </c>
      <c r="D329" s="135" t="s">
        <v>18</v>
      </c>
      <c r="E329" s="137" t="s">
        <v>30</v>
      </c>
      <c r="F329" s="138" t="s">
        <v>19</v>
      </c>
      <c r="G329" s="139" t="s">
        <v>20</v>
      </c>
      <c r="H329" s="139" t="s">
        <v>21</v>
      </c>
      <c r="I329" s="139" t="s">
        <v>133</v>
      </c>
      <c r="J329" s="139" t="s">
        <v>13</v>
      </c>
      <c r="K329" s="138" t="s">
        <v>14</v>
      </c>
      <c r="L329" s="140" t="s">
        <v>134</v>
      </c>
      <c r="M329" s="137" t="s">
        <v>135</v>
      </c>
      <c r="N329" s="141">
        <v>14</v>
      </c>
      <c r="O329" s="142">
        <v>15</v>
      </c>
      <c r="P329" s="141">
        <v>16</v>
      </c>
      <c r="Q329" s="141">
        <v>17</v>
      </c>
      <c r="R329" s="57" t="s">
        <v>119</v>
      </c>
      <c r="S329" s="57" t="s">
        <v>120</v>
      </c>
    </row>
    <row r="330" spans="1:19" ht="46.5" customHeight="1" thickBot="1">
      <c r="A330" s="525" t="s">
        <v>9</v>
      </c>
      <c r="B330" s="526"/>
      <c r="C330" s="526"/>
      <c r="D330" s="527"/>
      <c r="E330" s="1633" t="s">
        <v>425</v>
      </c>
      <c r="F330" s="1634"/>
      <c r="G330" s="1634"/>
      <c r="H330" s="1634"/>
      <c r="I330" s="1634"/>
      <c r="J330" s="1634"/>
      <c r="K330" s="1634"/>
      <c r="L330" s="1634"/>
      <c r="M330" s="1634"/>
      <c r="N330" s="528"/>
      <c r="O330" s="528"/>
      <c r="P330" s="528"/>
      <c r="Q330" s="529"/>
      <c r="R330" s="300"/>
      <c r="S330" s="530"/>
    </row>
    <row r="331" spans="1:19" ht="40.5" customHeight="1" thickBot="1">
      <c r="A331" s="531" t="s">
        <v>9</v>
      </c>
      <c r="B331" s="168" t="s">
        <v>9</v>
      </c>
      <c r="C331" s="389"/>
      <c r="D331" s="532"/>
      <c r="E331" s="1627" t="s">
        <v>426</v>
      </c>
      <c r="F331" s="1628"/>
      <c r="G331" s="1628"/>
      <c r="H331" s="1628"/>
      <c r="I331" s="1628"/>
      <c r="J331" s="1628"/>
      <c r="K331" s="1628"/>
      <c r="L331" s="1628"/>
      <c r="M331" s="1628"/>
      <c r="N331" s="533"/>
      <c r="O331" s="533"/>
      <c r="P331" s="533"/>
      <c r="Q331" s="534"/>
      <c r="R331" s="164"/>
      <c r="S331" s="535"/>
    </row>
    <row r="332" spans="1:19" ht="76.5">
      <c r="A332" s="1375" t="s">
        <v>9</v>
      </c>
      <c r="B332" s="1288" t="s">
        <v>9</v>
      </c>
      <c r="C332" s="1288" t="s">
        <v>38</v>
      </c>
      <c r="D332" s="1376"/>
      <c r="E332" s="1635" t="s">
        <v>427</v>
      </c>
      <c r="F332" s="229" t="s">
        <v>428</v>
      </c>
      <c r="G332" s="536"/>
      <c r="H332" s="536"/>
      <c r="I332" s="536">
        <v>4</v>
      </c>
      <c r="J332" s="536"/>
      <c r="K332" s="210" t="s">
        <v>429</v>
      </c>
      <c r="L332" s="94" t="s">
        <v>32</v>
      </c>
      <c r="M332" s="162" t="s">
        <v>242</v>
      </c>
      <c r="N332" s="293">
        <v>4.5</v>
      </c>
      <c r="O332" s="295">
        <f>SUM(N332-Q332)</f>
        <v>4.5</v>
      </c>
      <c r="P332" s="295"/>
      <c r="Q332" s="296"/>
      <c r="R332" s="164" t="s">
        <v>430</v>
      </c>
      <c r="S332" s="62">
        <v>4</v>
      </c>
    </row>
    <row r="333" spans="1:19" ht="43.5" customHeight="1" thickBot="1">
      <c r="A333" s="1375"/>
      <c r="B333" s="1288"/>
      <c r="C333" s="1288"/>
      <c r="D333" s="1376"/>
      <c r="E333" s="1635"/>
      <c r="F333" s="62"/>
      <c r="G333" s="62"/>
      <c r="H333" s="62"/>
      <c r="I333" s="62"/>
      <c r="J333" s="62"/>
      <c r="K333" s="62"/>
      <c r="L333" s="16"/>
      <c r="M333" s="97"/>
      <c r="N333" s="537"/>
      <c r="O333" s="294">
        <f>SUM(N333-Q333)</f>
        <v>0</v>
      </c>
      <c r="P333" s="294"/>
      <c r="Q333" s="538"/>
      <c r="R333" s="164"/>
      <c r="S333" s="62"/>
    </row>
    <row r="334" spans="1:19" ht="51.75" thickBot="1">
      <c r="A334" s="1375"/>
      <c r="B334" s="1288"/>
      <c r="C334" s="1288"/>
      <c r="D334" s="1376"/>
      <c r="E334" s="1377"/>
      <c r="F334" s="389" t="s">
        <v>184</v>
      </c>
      <c r="G334" s="389" t="s">
        <v>139</v>
      </c>
      <c r="H334" s="389" t="s">
        <v>139</v>
      </c>
      <c r="I334" s="389" t="s">
        <v>139</v>
      </c>
      <c r="J334" s="389" t="s">
        <v>139</v>
      </c>
      <c r="K334" s="389" t="s">
        <v>162</v>
      </c>
      <c r="L334" s="1619" t="s">
        <v>24</v>
      </c>
      <c r="M334" s="1619"/>
      <c r="N334" s="297">
        <f>SUM(N332:N333)</f>
        <v>4.5</v>
      </c>
      <c r="O334" s="297">
        <f>SUM(O332:O333)</f>
        <v>4.5</v>
      </c>
      <c r="P334" s="297">
        <f>SUM(P332:P333)</f>
        <v>0</v>
      </c>
      <c r="Q334" s="297">
        <f>SUM(Q332:Q333)</f>
        <v>0</v>
      </c>
      <c r="R334" s="164"/>
      <c r="S334" s="23"/>
    </row>
    <row r="335" spans="1:19" ht="13.5" thickBot="1">
      <c r="A335" s="539" t="s">
        <v>9</v>
      </c>
      <c r="B335" s="540" t="s">
        <v>9</v>
      </c>
      <c r="C335" s="541"/>
      <c r="D335" s="542"/>
      <c r="E335" s="1636" t="s">
        <v>23</v>
      </c>
      <c r="F335" s="1636"/>
      <c r="G335" s="1636"/>
      <c r="H335" s="1636"/>
      <c r="I335" s="1636"/>
      <c r="J335" s="1636"/>
      <c r="K335" s="1636"/>
      <c r="L335" s="1636"/>
      <c r="M335" s="1637"/>
      <c r="N335" s="297">
        <f>SUM(N334)</f>
        <v>4.5</v>
      </c>
      <c r="O335" s="297">
        <f t="shared" ref="O335:Q335" si="71">SUM(O334)</f>
        <v>4.5</v>
      </c>
      <c r="P335" s="297">
        <f t="shared" si="71"/>
        <v>0</v>
      </c>
      <c r="Q335" s="297">
        <f t="shared" si="71"/>
        <v>0</v>
      </c>
      <c r="R335" s="164"/>
      <c r="S335" s="23"/>
    </row>
    <row r="336" spans="1:19" ht="30.75" customHeight="1" thickBot="1">
      <c r="A336" s="525" t="s">
        <v>9</v>
      </c>
      <c r="B336" s="167" t="s">
        <v>10</v>
      </c>
      <c r="C336" s="543"/>
      <c r="D336" s="527" t="s">
        <v>431</v>
      </c>
      <c r="E336" s="1627" t="s">
        <v>432</v>
      </c>
      <c r="F336" s="1628"/>
      <c r="G336" s="1628"/>
      <c r="H336" s="1628"/>
      <c r="I336" s="1628"/>
      <c r="J336" s="1628"/>
      <c r="K336" s="1628"/>
      <c r="L336" s="1628"/>
      <c r="M336" s="1628"/>
      <c r="N336" s="544"/>
      <c r="O336" s="544"/>
      <c r="P336" s="544"/>
      <c r="Q336" s="544"/>
      <c r="R336" s="227"/>
      <c r="S336" s="23"/>
    </row>
    <row r="337" spans="1:19" ht="51">
      <c r="A337" s="1375" t="s">
        <v>9</v>
      </c>
      <c r="B337" s="1288" t="s">
        <v>10</v>
      </c>
      <c r="C337" s="1288" t="s">
        <v>9</v>
      </c>
      <c r="D337" s="1376"/>
      <c r="E337" s="1630" t="s">
        <v>433</v>
      </c>
      <c r="F337" s="300" t="s">
        <v>434</v>
      </c>
      <c r="G337" s="545"/>
      <c r="H337" s="545">
        <v>1</v>
      </c>
      <c r="I337" s="545">
        <v>1</v>
      </c>
      <c r="J337" s="545"/>
      <c r="K337" s="210" t="s">
        <v>429</v>
      </c>
      <c r="L337" s="94" t="s">
        <v>32</v>
      </c>
      <c r="M337" s="162" t="s">
        <v>435</v>
      </c>
      <c r="N337" s="290">
        <v>79</v>
      </c>
      <c r="O337" s="291">
        <f>SUM(N337-Q337)</f>
        <v>79</v>
      </c>
      <c r="P337" s="291"/>
      <c r="Q337" s="292"/>
      <c r="R337" s="546" t="s">
        <v>436</v>
      </c>
      <c r="S337" s="23">
        <v>2</v>
      </c>
    </row>
    <row r="338" spans="1:19" ht="38.25">
      <c r="A338" s="1375"/>
      <c r="B338" s="1288"/>
      <c r="C338" s="1288"/>
      <c r="D338" s="1376"/>
      <c r="E338" s="1621"/>
      <c r="F338" s="227" t="s">
        <v>255</v>
      </c>
      <c r="G338" s="62"/>
      <c r="H338" s="62">
        <v>1</v>
      </c>
      <c r="I338" s="62"/>
      <c r="J338" s="62"/>
      <c r="K338" s="227" t="s">
        <v>144</v>
      </c>
      <c r="L338" s="94" t="s">
        <v>32</v>
      </c>
      <c r="M338" s="162" t="s">
        <v>435</v>
      </c>
      <c r="N338" s="537">
        <v>42.3</v>
      </c>
      <c r="O338" s="294">
        <v>42.3</v>
      </c>
      <c r="P338" s="294"/>
      <c r="Q338" s="538"/>
      <c r="R338" s="546"/>
      <c r="S338" s="23"/>
    </row>
    <row r="339" spans="1:19" ht="50.25" customHeight="1" thickBot="1">
      <c r="A339" s="1375"/>
      <c r="B339" s="1288"/>
      <c r="C339" s="1288"/>
      <c r="D339" s="1376"/>
      <c r="E339" s="1621"/>
      <c r="F339" s="389" t="s">
        <v>437</v>
      </c>
      <c r="G339" s="389"/>
      <c r="H339" s="389">
        <v>100</v>
      </c>
      <c r="I339" s="389"/>
      <c r="J339" s="389"/>
      <c r="K339" s="389" t="s">
        <v>438</v>
      </c>
      <c r="L339" s="94" t="s">
        <v>32</v>
      </c>
      <c r="M339" s="162" t="s">
        <v>435</v>
      </c>
      <c r="N339" s="537">
        <v>11</v>
      </c>
      <c r="O339" s="294">
        <f>SUM(N339-Q339)</f>
        <v>11</v>
      </c>
      <c r="P339" s="294"/>
      <c r="Q339" s="538"/>
      <c r="R339" s="546" t="s">
        <v>439</v>
      </c>
      <c r="S339" s="23">
        <v>100</v>
      </c>
    </row>
    <row r="340" spans="1:19" ht="51.75" thickBot="1">
      <c r="A340" s="1375"/>
      <c r="B340" s="1288"/>
      <c r="C340" s="1288"/>
      <c r="D340" s="1376"/>
      <c r="E340" s="1379"/>
      <c r="F340" s="389" t="s">
        <v>184</v>
      </c>
      <c r="G340" s="389" t="s">
        <v>139</v>
      </c>
      <c r="H340" s="389" t="s">
        <v>139</v>
      </c>
      <c r="I340" s="389" t="s">
        <v>139</v>
      </c>
      <c r="J340" s="389" t="s">
        <v>139</v>
      </c>
      <c r="K340" s="389" t="s">
        <v>162</v>
      </c>
      <c r="L340" s="1619" t="s">
        <v>24</v>
      </c>
      <c r="M340" s="1619"/>
      <c r="N340" s="297">
        <f>SUM(N337:N339)</f>
        <v>132.30000000000001</v>
      </c>
      <c r="O340" s="297">
        <f>SUM(O337:O339)</f>
        <v>132.30000000000001</v>
      </c>
      <c r="P340" s="297">
        <f>SUM(P337:P339)</f>
        <v>0</v>
      </c>
      <c r="Q340" s="297">
        <f>SUM(Q337:Q339)</f>
        <v>0</v>
      </c>
      <c r="R340" s="164"/>
      <c r="S340" s="23"/>
    </row>
    <row r="341" spans="1:19" ht="76.5">
      <c r="A341" s="1375" t="s">
        <v>9</v>
      </c>
      <c r="B341" s="1288" t="s">
        <v>10</v>
      </c>
      <c r="C341" s="1288" t="s">
        <v>10</v>
      </c>
      <c r="D341" s="1376"/>
      <c r="E341" s="1631" t="s">
        <v>440</v>
      </c>
      <c r="F341" s="210" t="s">
        <v>441</v>
      </c>
      <c r="G341" s="210"/>
      <c r="H341" s="210"/>
      <c r="I341" s="210"/>
      <c r="J341" s="210" t="s">
        <v>83</v>
      </c>
      <c r="K341" s="210" t="s">
        <v>442</v>
      </c>
      <c r="L341" s="94" t="s">
        <v>32</v>
      </c>
      <c r="M341" s="162" t="s">
        <v>242</v>
      </c>
      <c r="N341" s="293">
        <v>39.700000000000003</v>
      </c>
      <c r="O341" s="294">
        <f t="shared" ref="O341:O343" si="72">SUM(N341-Q341)</f>
        <v>39.700000000000003</v>
      </c>
      <c r="P341" s="295"/>
      <c r="Q341" s="547"/>
      <c r="R341" s="164" t="s">
        <v>443</v>
      </c>
      <c r="S341" s="62"/>
    </row>
    <row r="342" spans="1:19" ht="52.15" customHeight="1">
      <c r="A342" s="1375"/>
      <c r="B342" s="1288"/>
      <c r="C342" s="1288"/>
      <c r="D342" s="1376"/>
      <c r="E342" s="1631"/>
      <c r="F342" s="210" t="s">
        <v>444</v>
      </c>
      <c r="G342" s="210"/>
      <c r="H342" s="210"/>
      <c r="I342" s="210"/>
      <c r="J342" s="210" t="s">
        <v>83</v>
      </c>
      <c r="K342" s="210" t="s">
        <v>445</v>
      </c>
      <c r="L342" s="94" t="s">
        <v>32</v>
      </c>
      <c r="M342" s="162" t="s">
        <v>242</v>
      </c>
      <c r="N342" s="293">
        <v>265.5</v>
      </c>
      <c r="O342" s="294">
        <f t="shared" si="72"/>
        <v>265.5</v>
      </c>
      <c r="P342" s="295"/>
      <c r="Q342" s="296"/>
      <c r="R342" s="164" t="s">
        <v>446</v>
      </c>
      <c r="S342" s="23">
        <v>100</v>
      </c>
    </row>
    <row r="343" spans="1:19" ht="39" thickBot="1">
      <c r="A343" s="1375"/>
      <c r="B343" s="1288"/>
      <c r="C343" s="1288"/>
      <c r="D343" s="1376"/>
      <c r="E343" s="1631"/>
      <c r="F343" s="168" t="s">
        <v>447</v>
      </c>
      <c r="G343" s="216" t="s">
        <v>139</v>
      </c>
      <c r="H343" s="216" t="s">
        <v>139</v>
      </c>
      <c r="I343" s="216" t="s">
        <v>139</v>
      </c>
      <c r="J343" s="216" t="s">
        <v>139</v>
      </c>
      <c r="K343" s="210" t="s">
        <v>442</v>
      </c>
      <c r="L343" s="94" t="s">
        <v>246</v>
      </c>
      <c r="M343" s="162" t="s">
        <v>242</v>
      </c>
      <c r="N343" s="293">
        <v>101.8</v>
      </c>
      <c r="O343" s="294">
        <f t="shared" si="72"/>
        <v>31.799999999999997</v>
      </c>
      <c r="P343" s="295"/>
      <c r="Q343" s="296">
        <v>70</v>
      </c>
      <c r="R343" s="546" t="s">
        <v>448</v>
      </c>
      <c r="S343" s="23"/>
    </row>
    <row r="344" spans="1:19" ht="64.5" thickBot="1">
      <c r="A344" s="1375"/>
      <c r="B344" s="1288"/>
      <c r="C344" s="1288"/>
      <c r="D344" s="1376"/>
      <c r="E344" s="1632"/>
      <c r="F344" s="95" t="s">
        <v>449</v>
      </c>
      <c r="G344" s="210" t="s">
        <v>139</v>
      </c>
      <c r="H344" s="210" t="s">
        <v>139</v>
      </c>
      <c r="I344" s="210" t="s">
        <v>139</v>
      </c>
      <c r="J344" s="210" t="s">
        <v>139</v>
      </c>
      <c r="K344" s="210" t="s">
        <v>185</v>
      </c>
      <c r="L344" s="1380" t="s">
        <v>24</v>
      </c>
      <c r="M344" s="1381"/>
      <c r="N344" s="297">
        <f>SUM(N341:N343)</f>
        <v>407</v>
      </c>
      <c r="O344" s="297">
        <f>SUM(O341:O343)</f>
        <v>337</v>
      </c>
      <c r="P344" s="297">
        <f>SUM(P341:P343)</f>
        <v>0</v>
      </c>
      <c r="Q344" s="297">
        <f>SUM(Q341:Q343)</f>
        <v>70</v>
      </c>
      <c r="R344" s="164"/>
      <c r="S344" s="23"/>
    </row>
    <row r="345" spans="1:19" ht="45" customHeight="1">
      <c r="A345" s="1375" t="s">
        <v>9</v>
      </c>
      <c r="B345" s="1288" t="s">
        <v>10</v>
      </c>
      <c r="C345" s="1288" t="s">
        <v>34</v>
      </c>
      <c r="D345" s="1376"/>
      <c r="E345" s="1379" t="s">
        <v>450</v>
      </c>
      <c r="F345" s="62" t="s">
        <v>451</v>
      </c>
      <c r="G345" s="62"/>
      <c r="H345" s="62"/>
      <c r="I345" s="62">
        <v>2</v>
      </c>
      <c r="J345" s="62"/>
      <c r="K345" s="210" t="s">
        <v>442</v>
      </c>
      <c r="L345" s="16" t="s">
        <v>32</v>
      </c>
      <c r="M345" s="97" t="s">
        <v>242</v>
      </c>
      <c r="N345" s="548">
        <v>9.8000000000000007</v>
      </c>
      <c r="O345" s="549">
        <f t="shared" ref="O345:O346" si="73">SUM(N345-Q345)</f>
        <v>9.8000000000000007</v>
      </c>
      <c r="P345" s="550"/>
      <c r="Q345" s="188"/>
      <c r="R345" s="164" t="s">
        <v>452</v>
      </c>
      <c r="S345" s="551" t="s">
        <v>453</v>
      </c>
    </row>
    <row r="346" spans="1:19" ht="13.5" thickBot="1">
      <c r="A346" s="1375"/>
      <c r="B346" s="1288"/>
      <c r="C346" s="1288"/>
      <c r="D346" s="1376"/>
      <c r="E346" s="1379"/>
      <c r="F346" s="62"/>
      <c r="G346" s="62"/>
      <c r="H346" s="62"/>
      <c r="I346" s="62"/>
      <c r="J346" s="62"/>
      <c r="K346" s="62"/>
      <c r="L346" s="16"/>
      <c r="M346" s="97"/>
      <c r="N346" s="548"/>
      <c r="O346" s="552">
        <f t="shared" si="73"/>
        <v>0</v>
      </c>
      <c r="P346" s="550"/>
      <c r="Q346" s="188"/>
      <c r="R346" s="164"/>
      <c r="S346" s="23"/>
    </row>
    <row r="347" spans="1:19" ht="13.5" thickBot="1">
      <c r="A347" s="1375"/>
      <c r="B347" s="1288"/>
      <c r="C347" s="1288"/>
      <c r="D347" s="1376"/>
      <c r="E347" s="1379"/>
      <c r="F347" s="62"/>
      <c r="G347" s="62"/>
      <c r="H347" s="62"/>
      <c r="I347" s="62"/>
      <c r="J347" s="62"/>
      <c r="K347" s="62"/>
      <c r="L347" s="1380" t="s">
        <v>24</v>
      </c>
      <c r="M347" s="1381"/>
      <c r="N347" s="297">
        <f>SUM(N345:N346)</f>
        <v>9.8000000000000007</v>
      </c>
      <c r="O347" s="297">
        <f>SUM(O345:O346)</f>
        <v>9.8000000000000007</v>
      </c>
      <c r="P347" s="297">
        <f>SUM(P345:P346)</f>
        <v>0</v>
      </c>
      <c r="Q347" s="297">
        <f>SUM(Q345:Q346)</f>
        <v>0</v>
      </c>
      <c r="R347" s="300"/>
      <c r="S347" s="23"/>
    </row>
    <row r="348" spans="1:19" ht="13.5" thickBot="1">
      <c r="A348" s="531" t="s">
        <v>9</v>
      </c>
      <c r="B348" s="168" t="s">
        <v>10</v>
      </c>
      <c r="C348" s="58"/>
      <c r="D348" s="553"/>
      <c r="E348" s="1617" t="s">
        <v>23</v>
      </c>
      <c r="F348" s="1626"/>
      <c r="G348" s="1626"/>
      <c r="H348" s="1626"/>
      <c r="I348" s="1626"/>
      <c r="J348" s="1626"/>
      <c r="K348" s="1626"/>
      <c r="L348" s="1626"/>
      <c r="M348" s="1381"/>
      <c r="N348" s="297">
        <f>SUM(N340+N344+N347)</f>
        <v>549.09999999999991</v>
      </c>
      <c r="O348" s="297">
        <f t="shared" ref="O348:Q348" si="74">SUM(O340+O344+O347)</f>
        <v>479.1</v>
      </c>
      <c r="P348" s="297">
        <f t="shared" si="74"/>
        <v>0</v>
      </c>
      <c r="Q348" s="297">
        <f t="shared" si="74"/>
        <v>70</v>
      </c>
      <c r="R348" s="164"/>
      <c r="S348" s="23"/>
    </row>
    <row r="349" spans="1:19" ht="49.5" customHeight="1" thickBot="1">
      <c r="A349" s="525" t="s">
        <v>9</v>
      </c>
      <c r="B349" s="167" t="s">
        <v>33</v>
      </c>
      <c r="C349" s="543"/>
      <c r="D349" s="527"/>
      <c r="E349" s="1627" t="s">
        <v>454</v>
      </c>
      <c r="F349" s="1628"/>
      <c r="G349" s="1628"/>
      <c r="H349" s="1628"/>
      <c r="I349" s="1628"/>
      <c r="J349" s="1628"/>
      <c r="K349" s="1629"/>
      <c r="L349" s="1628"/>
      <c r="M349" s="1628"/>
      <c r="N349" s="544"/>
      <c r="O349" s="544"/>
      <c r="P349" s="544"/>
      <c r="Q349" s="554"/>
      <c r="R349" s="164"/>
      <c r="S349" s="23"/>
    </row>
    <row r="350" spans="1:19" ht="40.5" customHeight="1">
      <c r="A350" s="1375" t="s">
        <v>9</v>
      </c>
      <c r="B350" s="1288" t="s">
        <v>33</v>
      </c>
      <c r="C350" s="1288" t="s">
        <v>9</v>
      </c>
      <c r="D350" s="1376"/>
      <c r="E350" s="1621" t="s">
        <v>455</v>
      </c>
      <c r="F350" s="229" t="s">
        <v>456</v>
      </c>
      <c r="G350" s="536"/>
      <c r="H350" s="536">
        <v>1</v>
      </c>
      <c r="I350" s="536"/>
      <c r="J350" s="536"/>
      <c r="K350" s="389" t="s">
        <v>445</v>
      </c>
      <c r="L350" s="94" t="s">
        <v>32</v>
      </c>
      <c r="M350" s="162" t="s">
        <v>242</v>
      </c>
      <c r="N350" s="293">
        <v>2</v>
      </c>
      <c r="O350" s="295">
        <v>2</v>
      </c>
      <c r="P350" s="295"/>
      <c r="Q350" s="296"/>
      <c r="R350" s="164" t="s">
        <v>457</v>
      </c>
      <c r="S350" s="23">
        <v>1</v>
      </c>
    </row>
    <row r="351" spans="1:19" ht="19.899999999999999" customHeight="1" thickBot="1">
      <c r="A351" s="1375"/>
      <c r="B351" s="1288"/>
      <c r="C351" s="1288"/>
      <c r="D351" s="1376"/>
      <c r="E351" s="1379"/>
      <c r="F351" s="62"/>
      <c r="G351" s="62"/>
      <c r="H351" s="62"/>
      <c r="I351" s="62"/>
      <c r="J351" s="62"/>
      <c r="K351" s="62"/>
      <c r="L351" s="94"/>
      <c r="M351" s="276"/>
      <c r="N351" s="293"/>
      <c r="O351" s="294">
        <f>SUM(N351-Q351)</f>
        <v>0</v>
      </c>
      <c r="P351" s="295"/>
      <c r="Q351" s="296"/>
      <c r="R351" s="304"/>
      <c r="S351" s="23"/>
    </row>
    <row r="352" spans="1:19" ht="51.75" thickBot="1">
      <c r="A352" s="1375"/>
      <c r="B352" s="1288"/>
      <c r="C352" s="1288"/>
      <c r="D352" s="1376"/>
      <c r="E352" s="1379"/>
      <c r="F352" s="389" t="s">
        <v>184</v>
      </c>
      <c r="G352" s="389" t="s">
        <v>139</v>
      </c>
      <c r="H352" s="389" t="s">
        <v>139</v>
      </c>
      <c r="I352" s="389" t="s">
        <v>139</v>
      </c>
      <c r="J352" s="389" t="s">
        <v>139</v>
      </c>
      <c r="K352" s="389" t="s">
        <v>162</v>
      </c>
      <c r="L352" s="1380" t="s">
        <v>24</v>
      </c>
      <c r="M352" s="1381"/>
      <c r="N352" s="297">
        <f t="shared" ref="N352:Q352" si="75">SUM(N350:N351)</f>
        <v>2</v>
      </c>
      <c r="O352" s="297">
        <f t="shared" si="75"/>
        <v>2</v>
      </c>
      <c r="P352" s="297">
        <f t="shared" si="75"/>
        <v>0</v>
      </c>
      <c r="Q352" s="297">
        <f t="shared" si="75"/>
        <v>0</v>
      </c>
      <c r="R352" s="164"/>
      <c r="S352" s="23"/>
    </row>
    <row r="353" spans="1:19" ht="39" customHeight="1">
      <c r="A353" s="1375" t="s">
        <v>9</v>
      </c>
      <c r="B353" s="1288" t="s">
        <v>33</v>
      </c>
      <c r="C353" s="1288" t="s">
        <v>10</v>
      </c>
      <c r="D353" s="1376"/>
      <c r="E353" s="1379" t="s">
        <v>458</v>
      </c>
      <c r="F353" s="229" t="s">
        <v>456</v>
      </c>
      <c r="G353" s="62"/>
      <c r="H353" s="62">
        <v>1</v>
      </c>
      <c r="I353" s="62"/>
      <c r="J353" s="62"/>
      <c r="K353" s="389" t="s">
        <v>445</v>
      </c>
      <c r="L353" s="256" t="s">
        <v>32</v>
      </c>
      <c r="M353" s="162" t="s">
        <v>242</v>
      </c>
      <c r="N353" s="290">
        <v>5</v>
      </c>
      <c r="O353" s="294">
        <f>SUM(N353-Q353)</f>
        <v>5</v>
      </c>
      <c r="P353" s="291"/>
      <c r="Q353" s="292"/>
      <c r="R353" s="164" t="s">
        <v>459</v>
      </c>
      <c r="S353" s="23" t="s">
        <v>460</v>
      </c>
    </row>
    <row r="354" spans="1:19" ht="13.5" thickBot="1">
      <c r="A354" s="1375"/>
      <c r="B354" s="1288"/>
      <c r="C354" s="1288"/>
      <c r="D354" s="1376"/>
      <c r="E354" s="1379"/>
      <c r="F354" s="62"/>
      <c r="G354" s="62"/>
      <c r="H354" s="62"/>
      <c r="I354" s="62"/>
      <c r="J354" s="62"/>
      <c r="K354" s="62"/>
      <c r="L354" s="94"/>
      <c r="M354" s="162"/>
      <c r="N354" s="555"/>
      <c r="O354" s="552">
        <f t="shared" ref="O354" si="76">SUM(N354-Q354)</f>
        <v>0</v>
      </c>
      <c r="P354" s="294"/>
      <c r="Q354" s="538"/>
      <c r="R354" s="546"/>
      <c r="S354" s="23"/>
    </row>
    <row r="355" spans="1:19" ht="51.75" thickBot="1">
      <c r="A355" s="1375"/>
      <c r="B355" s="1288"/>
      <c r="C355" s="1288"/>
      <c r="D355" s="1376"/>
      <c r="E355" s="1379"/>
      <c r="F355" s="389" t="s">
        <v>184</v>
      </c>
      <c r="G355" s="389" t="s">
        <v>139</v>
      </c>
      <c r="H355" s="389" t="s">
        <v>139</v>
      </c>
      <c r="I355" s="389" t="s">
        <v>139</v>
      </c>
      <c r="J355" s="389" t="s">
        <v>139</v>
      </c>
      <c r="K355" s="389" t="s">
        <v>162</v>
      </c>
      <c r="L355" s="1380" t="s">
        <v>24</v>
      </c>
      <c r="M355" s="1381"/>
      <c r="N355" s="297">
        <f t="shared" ref="N355:Q355" si="77">SUM(N353:N354)</f>
        <v>5</v>
      </c>
      <c r="O355" s="297">
        <f t="shared" si="77"/>
        <v>5</v>
      </c>
      <c r="P355" s="297">
        <f t="shared" si="77"/>
        <v>0</v>
      </c>
      <c r="Q355" s="297">
        <f t="shared" si="77"/>
        <v>0</v>
      </c>
      <c r="R355" s="164"/>
      <c r="S355" s="23"/>
    </row>
    <row r="356" spans="1:19" ht="35.25" customHeight="1">
      <c r="A356" s="1375" t="s">
        <v>9</v>
      </c>
      <c r="B356" s="1288" t="s">
        <v>33</v>
      </c>
      <c r="C356" s="1288" t="s">
        <v>11</v>
      </c>
      <c r="D356" s="1376"/>
      <c r="E356" s="1379" t="s">
        <v>461</v>
      </c>
      <c r="F356" s="227" t="s">
        <v>462</v>
      </c>
      <c r="G356" s="62"/>
      <c r="H356" s="62">
        <v>377</v>
      </c>
      <c r="I356" s="62"/>
      <c r="J356" s="62"/>
      <c r="K356" s="389" t="s">
        <v>463</v>
      </c>
      <c r="L356" s="94" t="s">
        <v>32</v>
      </c>
      <c r="M356" s="162" t="s">
        <v>435</v>
      </c>
      <c r="N356" s="394">
        <v>19.100000000000001</v>
      </c>
      <c r="O356" s="552">
        <f>SUM(N356-Q356)</f>
        <v>19.100000000000001</v>
      </c>
      <c r="P356" s="294"/>
      <c r="Q356" s="538"/>
      <c r="R356" s="1622" t="s">
        <v>464</v>
      </c>
      <c r="S356" s="1624">
        <v>377</v>
      </c>
    </row>
    <row r="357" spans="1:19" ht="61.5" customHeight="1">
      <c r="A357" s="1375"/>
      <c r="B357" s="1288"/>
      <c r="C357" s="1288"/>
      <c r="D357" s="1376"/>
      <c r="E357" s="1379"/>
      <c r="F357" s="227" t="s">
        <v>465</v>
      </c>
      <c r="G357" s="62">
        <v>1</v>
      </c>
      <c r="H357" s="62">
        <v>1</v>
      </c>
      <c r="I357" s="62"/>
      <c r="J357" s="62"/>
      <c r="K357" s="389" t="s">
        <v>144</v>
      </c>
      <c r="L357" s="94" t="s">
        <v>246</v>
      </c>
      <c r="M357" s="162" t="s">
        <v>435</v>
      </c>
      <c r="N357" s="394">
        <v>49.3</v>
      </c>
      <c r="O357" s="552">
        <f>SUM(N357-Q357)</f>
        <v>0</v>
      </c>
      <c r="P357" s="294"/>
      <c r="Q357" s="538">
        <v>49.3</v>
      </c>
      <c r="R357" s="1623"/>
      <c r="S357" s="1625"/>
    </row>
    <row r="358" spans="1:19" ht="42.75" customHeight="1" thickBot="1">
      <c r="A358" s="1375"/>
      <c r="B358" s="1288"/>
      <c r="C358" s="1288"/>
      <c r="D358" s="1376"/>
      <c r="E358" s="1379"/>
      <c r="F358" s="227" t="s">
        <v>466</v>
      </c>
      <c r="G358" s="62"/>
      <c r="H358" s="62"/>
      <c r="I358" s="62"/>
      <c r="J358" s="62">
        <v>1</v>
      </c>
      <c r="K358" s="389" t="s">
        <v>467</v>
      </c>
      <c r="L358" s="16" t="s">
        <v>32</v>
      </c>
      <c r="M358" s="556" t="s">
        <v>435</v>
      </c>
      <c r="N358" s="293">
        <v>20</v>
      </c>
      <c r="O358" s="552">
        <f>SUM(N358-Q358)</f>
        <v>20</v>
      </c>
      <c r="P358" s="295"/>
      <c r="Q358" s="296"/>
      <c r="R358" s="546" t="s">
        <v>468</v>
      </c>
      <c r="S358" s="23">
        <v>1</v>
      </c>
    </row>
    <row r="359" spans="1:19" ht="51.75" thickBot="1">
      <c r="A359" s="1375"/>
      <c r="B359" s="1288"/>
      <c r="C359" s="1288"/>
      <c r="D359" s="1376"/>
      <c r="E359" s="1379"/>
      <c r="F359" s="389" t="s">
        <v>184</v>
      </c>
      <c r="G359" s="389" t="s">
        <v>139</v>
      </c>
      <c r="H359" s="389" t="s">
        <v>139</v>
      </c>
      <c r="I359" s="389" t="s">
        <v>139</v>
      </c>
      <c r="J359" s="389" t="s">
        <v>139</v>
      </c>
      <c r="K359" s="389" t="s">
        <v>162</v>
      </c>
      <c r="L359" s="1380" t="s">
        <v>24</v>
      </c>
      <c r="M359" s="1381"/>
      <c r="N359" s="297">
        <f>SUM(N356:N358)</f>
        <v>88.4</v>
      </c>
      <c r="O359" s="297">
        <f>SUM(O356:O358)</f>
        <v>39.1</v>
      </c>
      <c r="P359" s="297">
        <f>SUM(P356:P358)</f>
        <v>0</v>
      </c>
      <c r="Q359" s="297">
        <f>SUM(Q356:Q358)</f>
        <v>49.3</v>
      </c>
      <c r="R359" s="164"/>
      <c r="S359" s="23"/>
    </row>
    <row r="360" spans="1:19" ht="62.45" customHeight="1">
      <c r="A360" s="1375" t="s">
        <v>9</v>
      </c>
      <c r="B360" s="1288" t="s">
        <v>33</v>
      </c>
      <c r="C360" s="1288" t="s">
        <v>33</v>
      </c>
      <c r="D360" s="1376"/>
      <c r="E360" s="1379" t="s">
        <v>469</v>
      </c>
      <c r="F360" s="229" t="s">
        <v>456</v>
      </c>
      <c r="G360" s="62"/>
      <c r="H360" s="62"/>
      <c r="I360" s="62">
        <v>1</v>
      </c>
      <c r="J360" s="62"/>
      <c r="K360" s="389" t="s">
        <v>445</v>
      </c>
      <c r="L360" s="256" t="s">
        <v>32</v>
      </c>
      <c r="M360" s="162" t="s">
        <v>242</v>
      </c>
      <c r="N360" s="290">
        <v>5</v>
      </c>
      <c r="O360" s="294">
        <f>SUM(N360-Q360)</f>
        <v>5</v>
      </c>
      <c r="P360" s="291"/>
      <c r="Q360" s="292"/>
      <c r="R360" s="164" t="s">
        <v>470</v>
      </c>
      <c r="S360" s="23">
        <v>1</v>
      </c>
    </row>
    <row r="361" spans="1:19" ht="58.5" customHeight="1">
      <c r="A361" s="1375"/>
      <c r="B361" s="1288"/>
      <c r="C361" s="1288"/>
      <c r="D361" s="1376"/>
      <c r="E361" s="1379"/>
      <c r="F361" s="229" t="s">
        <v>456</v>
      </c>
      <c r="G361" s="62"/>
      <c r="H361" s="62"/>
      <c r="I361" s="62">
        <v>1</v>
      </c>
      <c r="J361" s="62"/>
      <c r="K361" s="389" t="s">
        <v>445</v>
      </c>
      <c r="L361" s="94" t="s">
        <v>32</v>
      </c>
      <c r="M361" s="162" t="s">
        <v>242</v>
      </c>
      <c r="N361" s="293">
        <v>31</v>
      </c>
      <c r="O361" s="294">
        <f>SUM(N361-Q361)</f>
        <v>31</v>
      </c>
      <c r="P361" s="295"/>
      <c r="Q361" s="296"/>
      <c r="R361" s="164" t="s">
        <v>470</v>
      </c>
      <c r="S361" s="23">
        <v>1</v>
      </c>
    </row>
    <row r="362" spans="1:19" ht="13.5" thickBot="1">
      <c r="A362" s="1375"/>
      <c r="B362" s="1288"/>
      <c r="C362" s="1288"/>
      <c r="D362" s="1376"/>
      <c r="E362" s="1379"/>
      <c r="F362" s="232"/>
      <c r="G362" s="62"/>
      <c r="H362" s="62"/>
      <c r="I362" s="62">
        <v>1</v>
      </c>
      <c r="J362" s="62"/>
      <c r="K362" s="62"/>
      <c r="L362" s="94" t="s">
        <v>32</v>
      </c>
      <c r="M362" s="162" t="s">
        <v>242</v>
      </c>
      <c r="N362" s="293">
        <v>4</v>
      </c>
      <c r="O362" s="294">
        <f>SUM(N362-Q362)</f>
        <v>4</v>
      </c>
      <c r="P362" s="295"/>
      <c r="Q362" s="296"/>
      <c r="R362" s="164" t="s">
        <v>470</v>
      </c>
      <c r="S362" s="23">
        <v>1</v>
      </c>
    </row>
    <row r="363" spans="1:19" ht="51.75" thickBot="1">
      <c r="A363" s="1375"/>
      <c r="B363" s="1288"/>
      <c r="C363" s="1288"/>
      <c r="D363" s="1376"/>
      <c r="E363" s="1379"/>
      <c r="F363" s="389" t="s">
        <v>184</v>
      </c>
      <c r="G363" s="389" t="s">
        <v>139</v>
      </c>
      <c r="H363" s="389" t="s">
        <v>139</v>
      </c>
      <c r="I363" s="389" t="s">
        <v>139</v>
      </c>
      <c r="J363" s="389" t="s">
        <v>139</v>
      </c>
      <c r="K363" s="389" t="s">
        <v>162</v>
      </c>
      <c r="L363" s="1380" t="s">
        <v>24</v>
      </c>
      <c r="M363" s="1381"/>
      <c r="N363" s="297">
        <f t="shared" ref="N363:Q363" si="78">SUM(N360:N362)</f>
        <v>40</v>
      </c>
      <c r="O363" s="297">
        <f t="shared" si="78"/>
        <v>40</v>
      </c>
      <c r="P363" s="297">
        <f t="shared" si="78"/>
        <v>0</v>
      </c>
      <c r="Q363" s="297">
        <f t="shared" si="78"/>
        <v>0</v>
      </c>
      <c r="R363" s="164"/>
      <c r="S363" s="23"/>
    </row>
    <row r="364" spans="1:19" ht="63.75">
      <c r="A364" s="1375" t="s">
        <v>9</v>
      </c>
      <c r="B364" s="1288" t="s">
        <v>33</v>
      </c>
      <c r="C364" s="1288" t="s">
        <v>12</v>
      </c>
      <c r="D364" s="1376"/>
      <c r="E364" s="1620" t="s">
        <v>471</v>
      </c>
      <c r="F364" s="229" t="s">
        <v>456</v>
      </c>
      <c r="G364" s="62"/>
      <c r="H364" s="62"/>
      <c r="I364" s="62">
        <v>2</v>
      </c>
      <c r="J364" s="62"/>
      <c r="K364" s="389" t="s">
        <v>445</v>
      </c>
      <c r="L364" s="434" t="s">
        <v>32</v>
      </c>
      <c r="M364" s="276" t="s">
        <v>242</v>
      </c>
      <c r="N364" s="557">
        <v>7</v>
      </c>
      <c r="O364" s="291">
        <f>SUM(N364-Q364)</f>
        <v>7</v>
      </c>
      <c r="P364" s="558"/>
      <c r="Q364" s="292"/>
      <c r="R364" s="164" t="s">
        <v>472</v>
      </c>
      <c r="S364" s="559" t="s">
        <v>473</v>
      </c>
    </row>
    <row r="365" spans="1:19" ht="64.5" thickBot="1">
      <c r="A365" s="1375"/>
      <c r="B365" s="1288"/>
      <c r="C365" s="1288"/>
      <c r="D365" s="1376"/>
      <c r="E365" s="1620"/>
      <c r="F365" s="229" t="s">
        <v>456</v>
      </c>
      <c r="G365" s="62"/>
      <c r="H365" s="62"/>
      <c r="I365" s="62">
        <v>1</v>
      </c>
      <c r="J365" s="62"/>
      <c r="K365" s="389" t="s">
        <v>445</v>
      </c>
      <c r="L365" s="64" t="s">
        <v>32</v>
      </c>
      <c r="M365" s="263" t="s">
        <v>242</v>
      </c>
      <c r="N365" s="560">
        <v>8</v>
      </c>
      <c r="O365" s="558">
        <f>SUM(N365-Q365)</f>
        <v>8</v>
      </c>
      <c r="P365" s="561"/>
      <c r="Q365" s="562"/>
      <c r="R365" s="164" t="s">
        <v>474</v>
      </c>
      <c r="S365" s="23">
        <v>1</v>
      </c>
    </row>
    <row r="366" spans="1:19" ht="51.75" thickBot="1">
      <c r="A366" s="1375"/>
      <c r="B366" s="1288"/>
      <c r="C366" s="1288"/>
      <c r="D366" s="1376"/>
      <c r="E366" s="1621"/>
      <c r="F366" s="389" t="s">
        <v>184</v>
      </c>
      <c r="G366" s="389" t="s">
        <v>139</v>
      </c>
      <c r="H366" s="389" t="s">
        <v>139</v>
      </c>
      <c r="I366" s="389" t="s">
        <v>139</v>
      </c>
      <c r="J366" s="389" t="s">
        <v>139</v>
      </c>
      <c r="K366" s="389" t="s">
        <v>162</v>
      </c>
      <c r="L366" s="1380" t="s">
        <v>24</v>
      </c>
      <c r="M366" s="1381"/>
      <c r="N366" s="297">
        <f t="shared" ref="N366:Q366" si="79">SUM(N364:N365)</f>
        <v>15</v>
      </c>
      <c r="O366" s="297">
        <f t="shared" si="79"/>
        <v>15</v>
      </c>
      <c r="P366" s="297">
        <f t="shared" si="79"/>
        <v>0</v>
      </c>
      <c r="Q366" s="297">
        <f t="shared" si="79"/>
        <v>0</v>
      </c>
      <c r="R366" s="164"/>
      <c r="S366" s="23"/>
    </row>
    <row r="367" spans="1:19" ht="96" customHeight="1">
      <c r="A367" s="1375" t="s">
        <v>9</v>
      </c>
      <c r="B367" s="1288" t="s">
        <v>33</v>
      </c>
      <c r="C367" s="1288" t="s">
        <v>34</v>
      </c>
      <c r="D367" s="1376"/>
      <c r="E367" s="1379" t="s">
        <v>475</v>
      </c>
      <c r="F367" s="229" t="s">
        <v>456</v>
      </c>
      <c r="G367" s="62"/>
      <c r="H367" s="62"/>
      <c r="I367" s="62">
        <v>1</v>
      </c>
      <c r="J367" s="62"/>
      <c r="K367" s="389" t="s">
        <v>445</v>
      </c>
      <c r="L367" s="94" t="s">
        <v>32</v>
      </c>
      <c r="M367" s="162" t="s">
        <v>242</v>
      </c>
      <c r="N367" s="290">
        <v>8</v>
      </c>
      <c r="O367" s="549">
        <f t="shared" ref="O367:O372" si="80">SUM(N367-Q367)</f>
        <v>8</v>
      </c>
      <c r="P367" s="294"/>
      <c r="Q367" s="538"/>
      <c r="R367" s="304" t="s">
        <v>476</v>
      </c>
      <c r="S367" s="559" t="s">
        <v>477</v>
      </c>
    </row>
    <row r="368" spans="1:19" ht="13.5" thickBot="1">
      <c r="A368" s="1375"/>
      <c r="B368" s="1288"/>
      <c r="C368" s="1288"/>
      <c r="D368" s="1376"/>
      <c r="E368" s="1379"/>
      <c r="F368" s="62"/>
      <c r="G368" s="62"/>
      <c r="H368" s="62"/>
      <c r="I368" s="62"/>
      <c r="J368" s="62"/>
      <c r="K368" s="62"/>
      <c r="L368" s="16"/>
      <c r="M368" s="97"/>
      <c r="N368" s="555"/>
      <c r="O368" s="563">
        <f t="shared" si="80"/>
        <v>0</v>
      </c>
      <c r="P368" s="561"/>
      <c r="Q368" s="564"/>
      <c r="R368" s="93"/>
      <c r="S368" s="23"/>
    </row>
    <row r="369" spans="1:19" ht="51.75" thickBot="1">
      <c r="A369" s="1375"/>
      <c r="B369" s="1288"/>
      <c r="C369" s="1288"/>
      <c r="D369" s="1376"/>
      <c r="E369" s="1379"/>
      <c r="F369" s="389" t="s">
        <v>184</v>
      </c>
      <c r="G369" s="389" t="s">
        <v>139</v>
      </c>
      <c r="H369" s="389" t="s">
        <v>139</v>
      </c>
      <c r="I369" s="389" t="s">
        <v>139</v>
      </c>
      <c r="J369" s="389" t="s">
        <v>139</v>
      </c>
      <c r="K369" s="389" t="s">
        <v>162</v>
      </c>
      <c r="L369" s="1619" t="s">
        <v>24</v>
      </c>
      <c r="M369" s="1619"/>
      <c r="N369" s="565">
        <f t="shared" ref="N369:Q369" si="81">SUM(N367:N368)</f>
        <v>8</v>
      </c>
      <c r="O369" s="566">
        <f t="shared" si="80"/>
        <v>8</v>
      </c>
      <c r="P369" s="567">
        <f t="shared" si="81"/>
        <v>0</v>
      </c>
      <c r="Q369" s="297">
        <f t="shared" si="81"/>
        <v>0</v>
      </c>
      <c r="R369" s="164"/>
      <c r="S369" s="23"/>
    </row>
    <row r="370" spans="1:19" ht="37.5" customHeight="1">
      <c r="A370" s="1375" t="s">
        <v>9</v>
      </c>
      <c r="B370" s="1288" t="s">
        <v>33</v>
      </c>
      <c r="C370" s="1288" t="s">
        <v>38</v>
      </c>
      <c r="D370" s="1376"/>
      <c r="E370" s="1379" t="s">
        <v>478</v>
      </c>
      <c r="F370" s="229" t="s">
        <v>456</v>
      </c>
      <c r="G370" s="62"/>
      <c r="H370" s="62">
        <v>1</v>
      </c>
      <c r="I370" s="62">
        <v>1</v>
      </c>
      <c r="J370" s="62"/>
      <c r="K370" s="389" t="s">
        <v>445</v>
      </c>
      <c r="L370" s="256" t="s">
        <v>32</v>
      </c>
      <c r="M370" s="162" t="s">
        <v>242</v>
      </c>
      <c r="N370" s="290">
        <v>1.4</v>
      </c>
      <c r="O370" s="568">
        <f t="shared" si="80"/>
        <v>1.4</v>
      </c>
      <c r="P370" s="291"/>
      <c r="Q370" s="292"/>
      <c r="R370" s="569" t="s">
        <v>479</v>
      </c>
      <c r="S370" s="570">
        <v>2</v>
      </c>
    </row>
    <row r="371" spans="1:19" ht="36" customHeight="1">
      <c r="A371" s="1375"/>
      <c r="B371" s="1288"/>
      <c r="C371" s="1288"/>
      <c r="D371" s="1376"/>
      <c r="E371" s="1616"/>
      <c r="F371" s="227" t="s">
        <v>480</v>
      </c>
      <c r="G371" s="62"/>
      <c r="H371" s="62"/>
      <c r="I371" s="62">
        <v>2</v>
      </c>
      <c r="J371" s="62"/>
      <c r="K371" s="389" t="s">
        <v>445</v>
      </c>
      <c r="L371" s="94" t="s">
        <v>32</v>
      </c>
      <c r="M371" s="162" t="s">
        <v>242</v>
      </c>
      <c r="N371" s="408">
        <v>0.3</v>
      </c>
      <c r="O371" s="294">
        <f t="shared" si="80"/>
        <v>0.3</v>
      </c>
      <c r="P371" s="295"/>
      <c r="Q371" s="571"/>
      <c r="R371" s="304" t="s">
        <v>481</v>
      </c>
      <c r="S371" s="23">
        <v>2</v>
      </c>
    </row>
    <row r="372" spans="1:19" ht="64.5" thickBot="1">
      <c r="A372" s="1375"/>
      <c r="B372" s="1288"/>
      <c r="C372" s="1288"/>
      <c r="D372" s="1376"/>
      <c r="E372" s="1616"/>
      <c r="F372" s="229" t="s">
        <v>456</v>
      </c>
      <c r="G372" s="62"/>
      <c r="H372" s="62">
        <v>1</v>
      </c>
      <c r="I372" s="62"/>
      <c r="J372" s="62"/>
      <c r="K372" s="389" t="s">
        <v>445</v>
      </c>
      <c r="L372" s="94" t="s">
        <v>32</v>
      </c>
      <c r="M372" s="162" t="s">
        <v>242</v>
      </c>
      <c r="N372" s="408">
        <v>2.5</v>
      </c>
      <c r="O372" s="294">
        <f t="shared" si="80"/>
        <v>2.5</v>
      </c>
      <c r="P372" s="295"/>
      <c r="Q372" s="571"/>
      <c r="R372" s="304" t="s">
        <v>482</v>
      </c>
      <c r="S372" s="23">
        <v>197</v>
      </c>
    </row>
    <row r="373" spans="1:19" ht="29.25" customHeight="1" thickBot="1">
      <c r="A373" s="1375"/>
      <c r="B373" s="1288"/>
      <c r="C373" s="1288"/>
      <c r="D373" s="1376"/>
      <c r="E373" s="1616"/>
      <c r="F373" s="389" t="s">
        <v>184</v>
      </c>
      <c r="G373" s="389" t="s">
        <v>139</v>
      </c>
      <c r="H373" s="389" t="s">
        <v>139</v>
      </c>
      <c r="I373" s="389" t="s">
        <v>139</v>
      </c>
      <c r="J373" s="389" t="s">
        <v>139</v>
      </c>
      <c r="K373" s="389" t="s">
        <v>162</v>
      </c>
      <c r="L373" s="1617" t="s">
        <v>24</v>
      </c>
      <c r="M373" s="1381"/>
      <c r="N373" s="297">
        <f>SUM(N370:N372)</f>
        <v>4.2</v>
      </c>
      <c r="O373" s="297">
        <f>SUM(O370:O372)</f>
        <v>4.2</v>
      </c>
      <c r="P373" s="297">
        <f>SUM(P370:P372)</f>
        <v>0</v>
      </c>
      <c r="Q373" s="297">
        <f>SUM(Q370:Q372)</f>
        <v>0</v>
      </c>
      <c r="R373" s="164"/>
      <c r="S373" s="23"/>
    </row>
    <row r="374" spans="1:19" ht="13.5" thickBot="1">
      <c r="A374" s="531" t="s">
        <v>9</v>
      </c>
      <c r="B374" s="168" t="s">
        <v>33</v>
      </c>
      <c r="C374" s="58"/>
      <c r="D374" s="553"/>
      <c r="E374" s="1618" t="s">
        <v>23</v>
      </c>
      <c r="F374" s="1619"/>
      <c r="G374" s="1619"/>
      <c r="H374" s="1619"/>
      <c r="I374" s="1619"/>
      <c r="J374" s="1619"/>
      <c r="K374" s="1619"/>
      <c r="L374" s="1619"/>
      <c r="M374" s="1619"/>
      <c r="N374" s="572">
        <f>(N352+N355+N359+N363+N366+N369+N373)</f>
        <v>162.6</v>
      </c>
      <c r="O374" s="572">
        <f>(O352+O355+O359+O363+O366+O369+O373)</f>
        <v>113.3</v>
      </c>
      <c r="P374" s="572">
        <f>(P352+P355+P359+P363+P366+P369+P373)</f>
        <v>0</v>
      </c>
      <c r="Q374" s="572">
        <f>(Q352+Q355+Q359+Q363+Q366+Q369+Q373)</f>
        <v>49.3</v>
      </c>
      <c r="R374" s="546"/>
      <c r="S374" s="49"/>
    </row>
    <row r="375" spans="1:19" ht="13.5" thickBot="1">
      <c r="A375" s="573" t="s">
        <v>9</v>
      </c>
      <c r="B375" s="574"/>
      <c r="C375" s="575"/>
      <c r="D375" s="575"/>
      <c r="E375" s="1381" t="s">
        <v>483</v>
      </c>
      <c r="F375" s="1619"/>
      <c r="G375" s="1619"/>
      <c r="H375" s="1619"/>
      <c r="I375" s="1619"/>
      <c r="J375" s="1619"/>
      <c r="K375" s="1619"/>
      <c r="L375" s="1619"/>
      <c r="M375" s="1619"/>
      <c r="N375" s="297">
        <f>(N335+N348+N374)</f>
        <v>716.19999999999993</v>
      </c>
      <c r="O375" s="297">
        <f>(O335+O348+O374)</f>
        <v>596.9</v>
      </c>
      <c r="P375" s="297">
        <f>(P335+P348+P374)</f>
        <v>0</v>
      </c>
      <c r="Q375" s="297">
        <f>(Q335+Q348+Q374)</f>
        <v>119.3</v>
      </c>
      <c r="R375" s="164"/>
      <c r="S375" s="23"/>
    </row>
    <row r="376" spans="1:19" ht="13.5" thickBot="1">
      <c r="A376" s="576"/>
      <c r="B376" s="575"/>
      <c r="C376" s="575"/>
      <c r="D376" s="575"/>
      <c r="E376" s="576" t="s">
        <v>26</v>
      </c>
      <c r="F376" s="577"/>
      <c r="G376" s="577"/>
      <c r="H376" s="577"/>
      <c r="I376" s="577"/>
      <c r="J376" s="577"/>
      <c r="K376" s="577"/>
      <c r="L376" s="575"/>
      <c r="M376" s="575"/>
      <c r="N376" s="297">
        <f t="shared" ref="N376:Q376" si="82">(N375)</f>
        <v>716.19999999999993</v>
      </c>
      <c r="O376" s="297">
        <f t="shared" si="82"/>
        <v>596.9</v>
      </c>
      <c r="P376" s="297">
        <f t="shared" si="82"/>
        <v>0</v>
      </c>
      <c r="Q376" s="297">
        <f t="shared" si="82"/>
        <v>119.3</v>
      </c>
      <c r="R376" s="164"/>
      <c r="S376" s="23"/>
    </row>
    <row r="377" spans="1:19" ht="13.5" thickBot="1">
      <c r="A377" s="578"/>
      <c r="B377" s="578"/>
      <c r="C377" s="578"/>
      <c r="D377" s="578"/>
      <c r="E377" s="578"/>
      <c r="F377" s="86"/>
      <c r="G377" s="86"/>
      <c r="H377" s="86"/>
      <c r="I377" s="86"/>
      <c r="J377" s="86"/>
      <c r="K377" s="86"/>
      <c r="L377" s="578"/>
      <c r="M377" s="578"/>
      <c r="N377" s="579"/>
      <c r="O377" s="579"/>
      <c r="P377" s="579"/>
      <c r="Q377" s="579"/>
      <c r="R377" s="498"/>
      <c r="S377" s="232"/>
    </row>
    <row r="378" spans="1:19" ht="13.5" thickBot="1">
      <c r="A378" s="1234" t="s">
        <v>68</v>
      </c>
      <c r="B378" s="1235"/>
      <c r="C378" s="1235"/>
      <c r="D378" s="1235"/>
      <c r="E378" s="1235"/>
      <c r="F378" s="1235"/>
      <c r="G378" s="1235"/>
      <c r="H378" s="1235"/>
      <c r="I378" s="1235"/>
      <c r="J378" s="1235"/>
      <c r="K378" s="1235"/>
      <c r="L378" s="1235"/>
      <c r="M378" s="1235"/>
      <c r="N378" s="1237" t="s">
        <v>136</v>
      </c>
      <c r="O378" s="1238"/>
      <c r="P378" s="1238"/>
      <c r="Q378" s="1239"/>
      <c r="R378" s="85"/>
      <c r="S378" s="86"/>
    </row>
    <row r="379" spans="1:19" ht="13.5" thickBot="1">
      <c r="A379" s="1604" t="s">
        <v>24</v>
      </c>
      <c r="B379" s="1605"/>
      <c r="C379" s="1605"/>
      <c r="D379" s="1605"/>
      <c r="E379" s="1605"/>
      <c r="F379" s="1605"/>
      <c r="G379" s="1605"/>
      <c r="H379" s="1605"/>
      <c r="I379" s="1605"/>
      <c r="J379" s="1605"/>
      <c r="K379" s="1605"/>
      <c r="L379" s="1605"/>
      <c r="M379" s="1606"/>
      <c r="N379" s="1595">
        <f>SUM(N380+N391)</f>
        <v>716.2</v>
      </c>
      <c r="O379" s="1596"/>
      <c r="P379" s="1596"/>
      <c r="Q379" s="1597"/>
      <c r="R379" s="580"/>
      <c r="S379" s="72"/>
    </row>
    <row r="380" spans="1:19" ht="13.5" thickBot="1">
      <c r="A380" s="1607" t="s">
        <v>28</v>
      </c>
      <c r="B380" s="1608"/>
      <c r="C380" s="1608"/>
      <c r="D380" s="1608"/>
      <c r="E380" s="1608"/>
      <c r="F380" s="1608"/>
      <c r="G380" s="1608"/>
      <c r="H380" s="1608"/>
      <c r="I380" s="1608"/>
      <c r="J380" s="1608"/>
      <c r="K380" s="1608"/>
      <c r="L380" s="1608"/>
      <c r="M380" s="1609"/>
      <c r="N380" s="1610">
        <f>SUM(N381:Q390)</f>
        <v>565.1</v>
      </c>
      <c r="O380" s="1611"/>
      <c r="P380" s="1611"/>
      <c r="Q380" s="1612"/>
      <c r="R380" s="498"/>
      <c r="S380" s="72"/>
    </row>
    <row r="381" spans="1:19">
      <c r="A381" s="1613" t="s">
        <v>47</v>
      </c>
      <c r="B381" s="1614"/>
      <c r="C381" s="1614"/>
      <c r="D381" s="1614"/>
      <c r="E381" s="1614"/>
      <c r="F381" s="1614"/>
      <c r="G381" s="1614"/>
      <c r="H381" s="1614"/>
      <c r="I381" s="1614"/>
      <c r="J381" s="1614"/>
      <c r="K381" s="1614"/>
      <c r="L381" s="1614"/>
      <c r="M381" s="1615"/>
      <c r="N381" s="1573">
        <f>SUMIF(L328:L376,"SB",N328:N376)</f>
        <v>565.1</v>
      </c>
      <c r="O381" s="1574"/>
      <c r="P381" s="1574"/>
      <c r="Q381" s="1575"/>
      <c r="R381" s="498"/>
      <c r="S381" s="72"/>
    </row>
    <row r="382" spans="1:19">
      <c r="A382" s="1213" t="s">
        <v>48</v>
      </c>
      <c r="B382" s="1214"/>
      <c r="C382" s="1214"/>
      <c r="D382" s="1214"/>
      <c r="E382" s="1214"/>
      <c r="F382" s="1214"/>
      <c r="G382" s="1214"/>
      <c r="H382" s="1214"/>
      <c r="I382" s="1214"/>
      <c r="J382" s="1214"/>
      <c r="K382" s="1214"/>
      <c r="L382" s="1214"/>
      <c r="M382" s="1215"/>
      <c r="N382" s="1573">
        <f>SUMIF(L328:L376,"VD",N328:N376)</f>
        <v>0</v>
      </c>
      <c r="O382" s="1574"/>
      <c r="P382" s="1574"/>
      <c r="Q382" s="1575"/>
      <c r="R382" s="498"/>
      <c r="S382" s="72"/>
    </row>
    <row r="383" spans="1:19">
      <c r="A383" s="1598" t="s">
        <v>61</v>
      </c>
      <c r="B383" s="1599"/>
      <c r="C383" s="1599"/>
      <c r="D383" s="1599"/>
      <c r="E383" s="1599"/>
      <c r="F383" s="1599"/>
      <c r="G383" s="1599"/>
      <c r="H383" s="1599"/>
      <c r="I383" s="1599"/>
      <c r="J383" s="1599"/>
      <c r="K383" s="1599"/>
      <c r="L383" s="1599"/>
      <c r="M383" s="1600"/>
      <c r="N383" s="1573">
        <f>SUMIF(L328:L376,"MK",N328:N376)</f>
        <v>0</v>
      </c>
      <c r="O383" s="1574"/>
      <c r="P383" s="1574"/>
      <c r="Q383" s="1575"/>
      <c r="R383" s="498"/>
      <c r="S383" s="72"/>
    </row>
    <row r="384" spans="1:19">
      <c r="A384" s="1213" t="s">
        <v>49</v>
      </c>
      <c r="B384" s="1214"/>
      <c r="C384" s="1214"/>
      <c r="D384" s="1214"/>
      <c r="E384" s="1214"/>
      <c r="F384" s="1214"/>
      <c r="G384" s="1214"/>
      <c r="H384" s="1214"/>
      <c r="I384" s="1214"/>
      <c r="J384" s="1214"/>
      <c r="K384" s="1214"/>
      <c r="L384" s="1214"/>
      <c r="M384" s="1215"/>
      <c r="N384" s="1573">
        <f>SUMIF(L328:L376,"SP",N328:N376)</f>
        <v>0</v>
      </c>
      <c r="O384" s="1574"/>
      <c r="P384" s="1574"/>
      <c r="Q384" s="1575"/>
      <c r="R384" s="498"/>
      <c r="S384" s="72"/>
    </row>
    <row r="385" spans="1:19">
      <c r="A385" s="1601" t="s">
        <v>484</v>
      </c>
      <c r="B385" s="1602"/>
      <c r="C385" s="1602"/>
      <c r="D385" s="1602"/>
      <c r="E385" s="1602"/>
      <c r="F385" s="1602"/>
      <c r="G385" s="1602"/>
      <c r="H385" s="1602"/>
      <c r="I385" s="1602"/>
      <c r="J385" s="1602"/>
      <c r="K385" s="1602"/>
      <c r="L385" s="1602"/>
      <c r="M385" s="1603"/>
      <c r="N385" s="1573">
        <f>SUMIF(L328:L379,"ESB",N328:N379)</f>
        <v>0</v>
      </c>
      <c r="O385" s="1574"/>
      <c r="P385" s="1574"/>
      <c r="Q385" s="1575"/>
      <c r="R385" s="498"/>
      <c r="S385" s="72"/>
    </row>
    <row r="386" spans="1:19">
      <c r="A386" s="1213" t="s">
        <v>50</v>
      </c>
      <c r="B386" s="1214"/>
      <c r="C386" s="1214"/>
      <c r="D386" s="1214"/>
      <c r="E386" s="1214"/>
      <c r="F386" s="1214"/>
      <c r="G386" s="1214"/>
      <c r="H386" s="1214"/>
      <c r="I386" s="1214"/>
      <c r="J386" s="1214"/>
      <c r="K386" s="1214"/>
      <c r="L386" s="1214"/>
      <c r="M386" s="1215"/>
      <c r="N386" s="1573">
        <f>SUMIF(L328:L378,"VIP",N328:N378)</f>
        <v>0</v>
      </c>
      <c r="O386" s="1574"/>
      <c r="P386" s="1574"/>
      <c r="Q386" s="1575"/>
      <c r="R386" s="498"/>
      <c r="S386" s="72"/>
    </row>
    <row r="387" spans="1:19">
      <c r="A387" s="1213" t="s">
        <v>51</v>
      </c>
      <c r="B387" s="1214"/>
      <c r="C387" s="1214"/>
      <c r="D387" s="1214"/>
      <c r="E387" s="1214"/>
      <c r="F387" s="1214"/>
      <c r="G387" s="1214"/>
      <c r="H387" s="1214"/>
      <c r="I387" s="1214"/>
      <c r="J387" s="1214"/>
      <c r="K387" s="1214"/>
      <c r="L387" s="1214"/>
      <c r="M387" s="1215"/>
      <c r="N387" s="1573">
        <f>SUMIF(L328:L375,"SL",N328:N375)</f>
        <v>0</v>
      </c>
      <c r="O387" s="1574"/>
      <c r="P387" s="1574"/>
      <c r="Q387" s="1575"/>
      <c r="R387" s="498"/>
      <c r="S387" s="72"/>
    </row>
    <row r="388" spans="1:19">
      <c r="A388" s="1213" t="s">
        <v>60</v>
      </c>
      <c r="B388" s="1214"/>
      <c r="C388" s="1214"/>
      <c r="D388" s="1214"/>
      <c r="E388" s="1214"/>
      <c r="F388" s="1214"/>
      <c r="G388" s="1214"/>
      <c r="H388" s="1214"/>
      <c r="I388" s="1214"/>
      <c r="J388" s="1214"/>
      <c r="K388" s="1214"/>
      <c r="L388" s="1214"/>
      <c r="M388" s="1215"/>
      <c r="N388" s="1573">
        <f>SUMIF(L324:L374,"DK",N324:N374)</f>
        <v>0</v>
      </c>
      <c r="O388" s="1574"/>
      <c r="P388" s="1574"/>
      <c r="Q388" s="1575"/>
      <c r="R388" s="498"/>
      <c r="S388" s="72"/>
    </row>
    <row r="389" spans="1:19">
      <c r="A389" s="1213" t="s">
        <v>52</v>
      </c>
      <c r="B389" s="1214"/>
      <c r="C389" s="1214"/>
      <c r="D389" s="1214"/>
      <c r="E389" s="1214"/>
      <c r="F389" s="1214"/>
      <c r="G389" s="1214"/>
      <c r="H389" s="1214"/>
      <c r="I389" s="1214"/>
      <c r="J389" s="1214"/>
      <c r="K389" s="1214"/>
      <c r="L389" s="1214"/>
      <c r="M389" s="1215"/>
      <c r="N389" s="1573">
        <f>SUMIF(L328:L375,"VB",N328:N375)</f>
        <v>0</v>
      </c>
      <c r="O389" s="1574"/>
      <c r="P389" s="1574"/>
      <c r="Q389" s="1575"/>
      <c r="R389" s="498"/>
      <c r="S389" s="72"/>
    </row>
    <row r="390" spans="1:19" ht="13.5" thickBot="1">
      <c r="A390" s="1213" t="s">
        <v>485</v>
      </c>
      <c r="B390" s="1214"/>
      <c r="C390" s="1214"/>
      <c r="D390" s="1214"/>
      <c r="E390" s="1214"/>
      <c r="F390" s="1214"/>
      <c r="G390" s="1214"/>
      <c r="H390" s="1214"/>
      <c r="I390" s="1214"/>
      <c r="J390" s="1214"/>
      <c r="K390" s="1214"/>
      <c r="L390" s="1214"/>
      <c r="M390" s="1215"/>
      <c r="N390" s="1573">
        <f>SUMIF(L326:L374,"KLB",N326:N374)</f>
        <v>0</v>
      </c>
      <c r="O390" s="1574"/>
      <c r="P390" s="1574"/>
      <c r="Q390" s="1575"/>
      <c r="R390" s="498"/>
      <c r="S390" s="72"/>
    </row>
    <row r="391" spans="1:19" ht="13.5" thickBot="1">
      <c r="A391" s="1592" t="s">
        <v>29</v>
      </c>
      <c r="B391" s="1593"/>
      <c r="C391" s="1593"/>
      <c r="D391" s="1593"/>
      <c r="E391" s="1593"/>
      <c r="F391" s="1593"/>
      <c r="G391" s="1593"/>
      <c r="H391" s="1593"/>
      <c r="I391" s="1593"/>
      <c r="J391" s="1593"/>
      <c r="K391" s="1593"/>
      <c r="L391" s="1593"/>
      <c r="M391" s="1594"/>
      <c r="N391" s="1595">
        <f>SUM(N392:Q395)</f>
        <v>151.1</v>
      </c>
      <c r="O391" s="1596"/>
      <c r="P391" s="1596"/>
      <c r="Q391" s="1597"/>
      <c r="R391" s="498"/>
      <c r="S391" s="72"/>
    </row>
    <row r="392" spans="1:19">
      <c r="A392" s="1213" t="s">
        <v>53</v>
      </c>
      <c r="B392" s="1214"/>
      <c r="C392" s="1214"/>
      <c r="D392" s="1214"/>
      <c r="E392" s="1214"/>
      <c r="F392" s="1214"/>
      <c r="G392" s="1214"/>
      <c r="H392" s="1214"/>
      <c r="I392" s="1214"/>
      <c r="J392" s="1214"/>
      <c r="K392" s="1214"/>
      <c r="L392" s="1214"/>
      <c r="M392" s="1215"/>
      <c r="N392" s="1573">
        <v>0</v>
      </c>
      <c r="O392" s="1574"/>
      <c r="P392" s="1574"/>
      <c r="Q392" s="1575"/>
      <c r="R392" s="498"/>
      <c r="S392" s="72"/>
    </row>
    <row r="393" spans="1:19">
      <c r="A393" s="1213" t="s">
        <v>54</v>
      </c>
      <c r="B393" s="1214"/>
      <c r="C393" s="1214"/>
      <c r="D393" s="1214"/>
      <c r="E393" s="1214"/>
      <c r="F393" s="1214"/>
      <c r="G393" s="1214"/>
      <c r="H393" s="1214"/>
      <c r="I393" s="1214"/>
      <c r="J393" s="1214"/>
      <c r="K393" s="1214"/>
      <c r="L393" s="1214"/>
      <c r="M393" s="1215"/>
      <c r="N393" s="1573">
        <f>SUMIF(L328:L376,"ES",N328:N376)</f>
        <v>151.1</v>
      </c>
      <c r="O393" s="1574"/>
      <c r="P393" s="1574"/>
      <c r="Q393" s="1575"/>
      <c r="R393" s="498"/>
      <c r="S393" s="72"/>
    </row>
    <row r="394" spans="1:19">
      <c r="A394" s="1576" t="s">
        <v>62</v>
      </c>
      <c r="B394" s="1577"/>
      <c r="C394" s="1577"/>
      <c r="D394" s="1577"/>
      <c r="E394" s="1577"/>
      <c r="F394" s="1577"/>
      <c r="G394" s="1577"/>
      <c r="H394" s="1577"/>
      <c r="I394" s="1577"/>
      <c r="J394" s="1577"/>
      <c r="K394" s="1577"/>
      <c r="L394" s="1577"/>
      <c r="M394" s="1577"/>
      <c r="N394" s="1573">
        <f>SUMIF(L328:L376,"VBF",N328:N376)</f>
        <v>0</v>
      </c>
      <c r="O394" s="1574"/>
      <c r="P394" s="1574"/>
      <c r="Q394" s="1575"/>
      <c r="R394" s="498"/>
      <c r="S394" s="72"/>
    </row>
    <row r="395" spans="1:19" ht="13.5" thickBot="1">
      <c r="A395" s="1578" t="s">
        <v>55</v>
      </c>
      <c r="B395" s="1579"/>
      <c r="C395" s="1579"/>
      <c r="D395" s="1579"/>
      <c r="E395" s="1579"/>
      <c r="F395" s="1579"/>
      <c r="G395" s="1579"/>
      <c r="H395" s="1579"/>
      <c r="I395" s="1579"/>
      <c r="J395" s="1579"/>
      <c r="K395" s="1579"/>
      <c r="L395" s="1579"/>
      <c r="M395" s="1580"/>
      <c r="N395" s="1581">
        <f>SUMIF(L328:L376,"Kt.",N328:N376)</f>
        <v>0</v>
      </c>
      <c r="O395" s="1582"/>
      <c r="P395" s="1582"/>
      <c r="Q395" s="1583"/>
      <c r="R395" s="498"/>
      <c r="S395" s="72"/>
    </row>
    <row r="396" spans="1:19" s="587" customFormat="1">
      <c r="A396" s="581"/>
      <c r="B396" s="581"/>
      <c r="C396" s="581"/>
      <c r="D396" s="582"/>
      <c r="E396" s="583"/>
      <c r="F396" s="581"/>
      <c r="G396" s="581"/>
      <c r="H396" s="581"/>
      <c r="I396" s="581"/>
      <c r="J396" s="581"/>
      <c r="K396" s="583"/>
      <c r="L396" s="583"/>
      <c r="M396" s="581"/>
      <c r="N396" s="584"/>
      <c r="O396" s="584"/>
      <c r="P396" s="584"/>
      <c r="Q396" s="584"/>
      <c r="R396" s="585" t="s">
        <v>45</v>
      </c>
      <c r="S396" s="586"/>
    </row>
    <row r="397" spans="1:19" s="587" customFormat="1">
      <c r="A397" s="581"/>
      <c r="B397" s="1584" t="s">
        <v>486</v>
      </c>
      <c r="C397" s="1584"/>
      <c r="D397" s="1584"/>
      <c r="E397" s="1584"/>
      <c r="F397" s="1584"/>
      <c r="G397" s="1584"/>
      <c r="H397" s="1584"/>
      <c r="I397" s="1584"/>
      <c r="J397" s="1584"/>
      <c r="K397" s="1584"/>
      <c r="L397" s="1585"/>
      <c r="M397" s="1586"/>
      <c r="N397" s="1587"/>
      <c r="O397" s="1587"/>
      <c r="P397" s="1587"/>
      <c r="Q397" s="1587"/>
      <c r="R397" s="588" t="s">
        <v>175</v>
      </c>
      <c r="S397" s="589" t="s">
        <v>70</v>
      </c>
    </row>
    <row r="398" spans="1:19" s="587" customFormat="1">
      <c r="A398" s="1586" t="s">
        <v>43</v>
      </c>
      <c r="B398" s="1586"/>
      <c r="C398" s="1586"/>
      <c r="D398" s="1586"/>
      <c r="E398" s="1586"/>
      <c r="F398" s="1586"/>
      <c r="G398" s="1586"/>
      <c r="H398" s="1586"/>
      <c r="I398" s="1586"/>
      <c r="J398" s="1586"/>
      <c r="K398" s="1586"/>
      <c r="L398" s="1585"/>
      <c r="M398" s="1586"/>
      <c r="N398" s="1587"/>
      <c r="O398" s="1587"/>
      <c r="P398" s="1587"/>
      <c r="Q398" s="1587"/>
      <c r="R398" s="1586"/>
      <c r="S398" s="1586"/>
    </row>
    <row r="399" spans="1:19" s="587" customFormat="1">
      <c r="A399" s="590"/>
      <c r="B399" s="590"/>
      <c r="C399" s="590"/>
      <c r="D399" s="582"/>
      <c r="E399" s="591"/>
      <c r="F399" s="590"/>
      <c r="G399" s="590"/>
      <c r="H399" s="590"/>
      <c r="I399" s="590"/>
      <c r="J399" s="590"/>
      <c r="K399" s="592"/>
      <c r="L399" s="592"/>
      <c r="M399" s="590"/>
      <c r="N399" s="593"/>
      <c r="O399" s="593"/>
      <c r="P399" s="593"/>
      <c r="Q399" s="593"/>
      <c r="R399" s="594"/>
      <c r="S399" s="594"/>
    </row>
    <row r="400" spans="1:19" s="587" customFormat="1" ht="13.5" thickBot="1">
      <c r="A400" s="595"/>
      <c r="B400" s="1588"/>
      <c r="C400" s="1588"/>
      <c r="D400" s="1588"/>
      <c r="E400" s="1588"/>
      <c r="F400" s="1588"/>
      <c r="G400" s="1588"/>
      <c r="H400" s="1588"/>
      <c r="I400" s="1588"/>
      <c r="J400" s="1588"/>
      <c r="K400" s="1588"/>
      <c r="L400" s="1589"/>
      <c r="M400" s="1588"/>
      <c r="N400" s="1590"/>
      <c r="O400" s="1590"/>
      <c r="P400" s="1590"/>
      <c r="Q400" s="596"/>
      <c r="R400" s="1591" t="s">
        <v>46</v>
      </c>
      <c r="S400" s="1591"/>
    </row>
    <row r="401" spans="1:19" s="87" customFormat="1" ht="12.75" customHeight="1">
      <c r="A401" s="1325" t="s">
        <v>0</v>
      </c>
      <c r="B401" s="1328" t="s">
        <v>1</v>
      </c>
      <c r="C401" s="1332" t="s">
        <v>2</v>
      </c>
      <c r="D401" s="1336" t="s">
        <v>69</v>
      </c>
      <c r="E401" s="1340" t="s">
        <v>3</v>
      </c>
      <c r="F401" s="1343" t="s">
        <v>126</v>
      </c>
      <c r="G401" s="1346" t="s">
        <v>127</v>
      </c>
      <c r="H401" s="1346"/>
      <c r="I401" s="1346"/>
      <c r="J401" s="1346"/>
      <c r="K401" s="1343" t="s">
        <v>128</v>
      </c>
      <c r="L401" s="1348" t="s">
        <v>8</v>
      </c>
      <c r="M401" s="1352" t="s">
        <v>4</v>
      </c>
      <c r="N401" s="1355" t="s">
        <v>136</v>
      </c>
      <c r="O401" s="1356"/>
      <c r="P401" s="1356"/>
      <c r="Q401" s="1357"/>
      <c r="R401" s="1358" t="s">
        <v>78</v>
      </c>
      <c r="S401" s="1359"/>
    </row>
    <row r="402" spans="1:19" s="87" customFormat="1" ht="13.5" thickBot="1">
      <c r="A402" s="1326"/>
      <c r="B402" s="1329"/>
      <c r="C402" s="1333"/>
      <c r="D402" s="1337"/>
      <c r="E402" s="1341"/>
      <c r="F402" s="1344"/>
      <c r="G402" s="1347"/>
      <c r="H402" s="1347"/>
      <c r="I402" s="1347"/>
      <c r="J402" s="1347"/>
      <c r="K402" s="1344"/>
      <c r="L402" s="1349"/>
      <c r="M402" s="1353"/>
      <c r="N402" s="1362" t="s">
        <v>27</v>
      </c>
      <c r="O402" s="1365" t="s">
        <v>6</v>
      </c>
      <c r="P402" s="1366"/>
      <c r="Q402" s="1366"/>
      <c r="R402" s="1360"/>
      <c r="S402" s="1361"/>
    </row>
    <row r="403" spans="1:19" s="87" customFormat="1">
      <c r="A403" s="1326"/>
      <c r="B403" s="1330"/>
      <c r="C403" s="1334"/>
      <c r="D403" s="1338"/>
      <c r="E403" s="1341"/>
      <c r="F403" s="1344"/>
      <c r="G403" s="1367" t="s">
        <v>129</v>
      </c>
      <c r="H403" s="1367" t="s">
        <v>130</v>
      </c>
      <c r="I403" s="1367" t="s">
        <v>131</v>
      </c>
      <c r="J403" s="1367" t="s">
        <v>132</v>
      </c>
      <c r="K403" s="1344"/>
      <c r="L403" s="1350"/>
      <c r="M403" s="1353"/>
      <c r="N403" s="1363"/>
      <c r="O403" s="1365" t="s">
        <v>5</v>
      </c>
      <c r="P403" s="1369"/>
      <c r="Q403" s="1370" t="s">
        <v>7</v>
      </c>
      <c r="R403" s="1313" t="s">
        <v>31</v>
      </c>
      <c r="S403" s="1315" t="s">
        <v>137</v>
      </c>
    </row>
    <row r="404" spans="1:19" s="87" customFormat="1" ht="64.5" customHeight="1" thickBot="1">
      <c r="A404" s="1327"/>
      <c r="B404" s="1331"/>
      <c r="C404" s="1335"/>
      <c r="D404" s="1339"/>
      <c r="E404" s="1342"/>
      <c r="F404" s="1345"/>
      <c r="G404" s="1368"/>
      <c r="H404" s="1368"/>
      <c r="I404" s="1368"/>
      <c r="J404" s="1368"/>
      <c r="K404" s="1345"/>
      <c r="L404" s="1351"/>
      <c r="M404" s="1354"/>
      <c r="N404" s="1364"/>
      <c r="O404" s="88" t="s">
        <v>5</v>
      </c>
      <c r="P404" s="88" t="s">
        <v>22</v>
      </c>
      <c r="Q404" s="1371"/>
      <c r="R404" s="1314"/>
      <c r="S404" s="1316"/>
    </row>
    <row r="405" spans="1:19" s="57" customFormat="1" ht="13.5" thickBot="1">
      <c r="A405" s="597" t="s">
        <v>15</v>
      </c>
      <c r="B405" s="598" t="s">
        <v>16</v>
      </c>
      <c r="C405" s="597" t="s">
        <v>17</v>
      </c>
      <c r="D405" s="597" t="s">
        <v>18</v>
      </c>
      <c r="E405" s="598" t="s">
        <v>30</v>
      </c>
      <c r="F405" s="599" t="s">
        <v>19</v>
      </c>
      <c r="G405" s="223" t="s">
        <v>20</v>
      </c>
      <c r="H405" s="223" t="s">
        <v>21</v>
      </c>
      <c r="I405" s="223" t="s">
        <v>133</v>
      </c>
      <c r="J405" s="223" t="s">
        <v>13</v>
      </c>
      <c r="K405" s="599" t="s">
        <v>14</v>
      </c>
      <c r="L405" s="597" t="s">
        <v>134</v>
      </c>
      <c r="M405" s="598" t="s">
        <v>135</v>
      </c>
      <c r="N405" s="600">
        <v>14</v>
      </c>
      <c r="O405" s="601">
        <v>15</v>
      </c>
      <c r="P405" s="600">
        <v>16</v>
      </c>
      <c r="Q405" s="600">
        <v>17</v>
      </c>
      <c r="R405" s="602" t="s">
        <v>119</v>
      </c>
      <c r="S405" s="603" t="s">
        <v>120</v>
      </c>
    </row>
    <row r="406" spans="1:19" s="611" customFormat="1" ht="34.5" customHeight="1" thickBot="1">
      <c r="A406" s="604" t="s">
        <v>9</v>
      </c>
      <c r="B406" s="605"/>
      <c r="C406" s="606"/>
      <c r="D406" s="607"/>
      <c r="E406" s="1569" t="s">
        <v>487</v>
      </c>
      <c r="F406" s="1570"/>
      <c r="G406" s="1570"/>
      <c r="H406" s="1570"/>
      <c r="I406" s="1570"/>
      <c r="J406" s="1570"/>
      <c r="K406" s="1570"/>
      <c r="L406" s="1570"/>
      <c r="M406" s="1570"/>
      <c r="N406" s="608"/>
      <c r="O406" s="608"/>
      <c r="P406" s="608"/>
      <c r="Q406" s="608"/>
      <c r="R406" s="609"/>
      <c r="S406" s="610"/>
    </row>
    <row r="407" spans="1:19" s="611" customFormat="1" ht="37.5" customHeight="1" thickBot="1">
      <c r="A407" s="612" t="s">
        <v>9</v>
      </c>
      <c r="B407" s="613" t="s">
        <v>9</v>
      </c>
      <c r="C407" s="614"/>
      <c r="D407" s="615"/>
      <c r="E407" s="1498" t="s">
        <v>488</v>
      </c>
      <c r="F407" s="1500"/>
      <c r="G407" s="1500"/>
      <c r="H407" s="1500"/>
      <c r="I407" s="1500"/>
      <c r="J407" s="1500"/>
      <c r="K407" s="1499"/>
      <c r="L407" s="1500"/>
      <c r="M407" s="1500"/>
      <c r="N407" s="616"/>
      <c r="O407" s="616"/>
      <c r="P407" s="616"/>
      <c r="Q407" s="616"/>
      <c r="R407" s="617"/>
      <c r="S407" s="618"/>
    </row>
    <row r="408" spans="1:19" s="587" customFormat="1" ht="178.5">
      <c r="A408" s="1501" t="s">
        <v>9</v>
      </c>
      <c r="B408" s="1502" t="s">
        <v>9</v>
      </c>
      <c r="C408" s="1502" t="s">
        <v>9</v>
      </c>
      <c r="D408" s="1503"/>
      <c r="E408" s="1571" t="s">
        <v>489</v>
      </c>
      <c r="F408" s="619" t="s">
        <v>490</v>
      </c>
      <c r="G408" s="620"/>
      <c r="H408" s="620"/>
      <c r="I408" s="620"/>
      <c r="J408" s="621" t="s">
        <v>491</v>
      </c>
      <c r="K408" s="227" t="s">
        <v>492</v>
      </c>
      <c r="L408" s="622" t="s">
        <v>32</v>
      </c>
      <c r="M408" s="623" t="s">
        <v>493</v>
      </c>
      <c r="N408" s="624">
        <v>11.5</v>
      </c>
      <c r="O408" s="625">
        <f>SUM(N408-Q408)</f>
        <v>11.5</v>
      </c>
      <c r="P408" s="626"/>
      <c r="Q408" s="627"/>
      <c r="R408" s="628" t="s">
        <v>494</v>
      </c>
      <c r="S408" s="629">
        <v>16</v>
      </c>
    </row>
    <row r="409" spans="1:19" s="587" customFormat="1" ht="51.75" thickBot="1">
      <c r="A409" s="1501"/>
      <c r="B409" s="1502"/>
      <c r="C409" s="1502"/>
      <c r="D409" s="1503"/>
      <c r="E409" s="1571"/>
      <c r="F409" s="622" t="s">
        <v>495</v>
      </c>
      <c r="G409" s="630"/>
      <c r="H409" s="630" t="s">
        <v>18</v>
      </c>
      <c r="I409" s="630" t="s">
        <v>18</v>
      </c>
      <c r="J409" s="631"/>
      <c r="K409" s="227" t="s">
        <v>492</v>
      </c>
      <c r="L409" s="622" t="s">
        <v>32</v>
      </c>
      <c r="M409" s="632" t="s">
        <v>493</v>
      </c>
      <c r="N409" s="633">
        <v>5</v>
      </c>
      <c r="O409" s="634">
        <f>SUM(N409-Q409)</f>
        <v>5</v>
      </c>
      <c r="P409" s="635"/>
      <c r="Q409" s="636"/>
      <c r="R409" s="637" t="s">
        <v>496</v>
      </c>
      <c r="S409" s="638">
        <v>8</v>
      </c>
    </row>
    <row r="410" spans="1:19" s="587" customFormat="1" ht="51.75" thickBot="1">
      <c r="A410" s="1501"/>
      <c r="B410" s="1502"/>
      <c r="C410" s="1502"/>
      <c r="D410" s="1503"/>
      <c r="E410" s="1516"/>
      <c r="F410" s="227" t="s">
        <v>184</v>
      </c>
      <c r="G410" s="168" t="s">
        <v>139</v>
      </c>
      <c r="H410" s="168" t="s">
        <v>139</v>
      </c>
      <c r="I410" s="168" t="s">
        <v>139</v>
      </c>
      <c r="J410" s="168" t="s">
        <v>139</v>
      </c>
      <c r="K410" s="161" t="s">
        <v>185</v>
      </c>
      <c r="L410" s="1572" t="s">
        <v>24</v>
      </c>
      <c r="M410" s="1474"/>
      <c r="N410" s="639">
        <f>SUM(N408:N409)</f>
        <v>16.5</v>
      </c>
      <c r="O410" s="640">
        <f>SUM(O408:O409)</f>
        <v>16.5</v>
      </c>
      <c r="P410" s="641">
        <f>SUM(P408:P409)</f>
        <v>0</v>
      </c>
      <c r="Q410" s="642">
        <f>SUM(Q408:Q409)</f>
        <v>0</v>
      </c>
      <c r="R410" s="637"/>
      <c r="S410" s="638"/>
    </row>
    <row r="411" spans="1:19" s="587" customFormat="1" ht="13.5" thickBot="1">
      <c r="A411" s="612" t="s">
        <v>9</v>
      </c>
      <c r="B411" s="643" t="s">
        <v>9</v>
      </c>
      <c r="C411" s="644"/>
      <c r="D411" s="645"/>
      <c r="E411" s="1522" t="s">
        <v>23</v>
      </c>
      <c r="F411" s="1453"/>
      <c r="G411" s="1453"/>
      <c r="H411" s="1453"/>
      <c r="I411" s="1453"/>
      <c r="J411" s="1453"/>
      <c r="K411" s="1453"/>
      <c r="L411" s="1453"/>
      <c r="M411" s="1454"/>
      <c r="N411" s="646">
        <f>N410</f>
        <v>16.5</v>
      </c>
      <c r="O411" s="646">
        <f t="shared" ref="O411:Q411" si="83">O410</f>
        <v>16.5</v>
      </c>
      <c r="P411" s="646">
        <f t="shared" si="83"/>
        <v>0</v>
      </c>
      <c r="Q411" s="647">
        <f t="shared" si="83"/>
        <v>0</v>
      </c>
      <c r="R411" s="648"/>
      <c r="S411" s="618"/>
    </row>
    <row r="412" spans="1:19" s="587" customFormat="1" ht="27" customHeight="1" thickBot="1">
      <c r="A412" s="612" t="s">
        <v>9</v>
      </c>
      <c r="B412" s="643" t="s">
        <v>10</v>
      </c>
      <c r="C412" s="614"/>
      <c r="D412" s="649"/>
      <c r="E412" s="1281" t="s">
        <v>497</v>
      </c>
      <c r="F412" s="1500"/>
      <c r="G412" s="1500"/>
      <c r="H412" s="1500"/>
      <c r="I412" s="1500"/>
      <c r="J412" s="1500"/>
      <c r="K412" s="1500"/>
      <c r="L412" s="1500"/>
      <c r="M412" s="1500"/>
      <c r="N412" s="616"/>
      <c r="O412" s="616"/>
      <c r="P412" s="616"/>
      <c r="Q412" s="650"/>
      <c r="R412" s="651"/>
      <c r="S412" s="618"/>
    </row>
    <row r="413" spans="1:19" s="587" customFormat="1" ht="51" customHeight="1">
      <c r="A413" s="1501" t="s">
        <v>9</v>
      </c>
      <c r="B413" s="1502" t="s">
        <v>10</v>
      </c>
      <c r="C413" s="1502" t="s">
        <v>9</v>
      </c>
      <c r="D413" s="1503"/>
      <c r="E413" s="1566" t="s">
        <v>498</v>
      </c>
      <c r="F413" s="1567" t="s">
        <v>499</v>
      </c>
      <c r="G413" s="630"/>
      <c r="H413" s="630" t="s">
        <v>19</v>
      </c>
      <c r="I413" s="630" t="s">
        <v>19</v>
      </c>
      <c r="J413" s="630" t="s">
        <v>19</v>
      </c>
      <c r="K413" s="167" t="s">
        <v>492</v>
      </c>
      <c r="L413" s="622" t="s">
        <v>32</v>
      </c>
      <c r="M413" s="623" t="s">
        <v>493</v>
      </c>
      <c r="N413" s="652">
        <v>19.2</v>
      </c>
      <c r="O413" s="635">
        <f>SUM(N413-Q413)</f>
        <v>19.2</v>
      </c>
      <c r="P413" s="635"/>
      <c r="Q413" s="636"/>
      <c r="R413" s="637" t="s">
        <v>500</v>
      </c>
      <c r="S413" s="638">
        <v>6</v>
      </c>
    </row>
    <row r="414" spans="1:19" s="587" customFormat="1" ht="51.75" thickBot="1">
      <c r="A414" s="1501"/>
      <c r="B414" s="1502"/>
      <c r="C414" s="1502"/>
      <c r="D414" s="1503"/>
      <c r="E414" s="1566"/>
      <c r="F414" s="1568"/>
      <c r="G414" s="653"/>
      <c r="H414" s="653" t="s">
        <v>13</v>
      </c>
      <c r="I414" s="653" t="s">
        <v>13</v>
      </c>
      <c r="J414" s="653" t="s">
        <v>35</v>
      </c>
      <c r="K414" s="167" t="s">
        <v>492</v>
      </c>
      <c r="L414" s="654"/>
      <c r="M414" s="655"/>
      <c r="N414" s="656"/>
      <c r="O414" s="657">
        <f>SUM(N414-Q414)</f>
        <v>0</v>
      </c>
      <c r="P414" s="658"/>
      <c r="Q414" s="659"/>
      <c r="R414" s="637" t="s">
        <v>501</v>
      </c>
      <c r="S414" s="638">
        <v>40</v>
      </c>
    </row>
    <row r="415" spans="1:19" s="587" customFormat="1" ht="51.75" thickBot="1">
      <c r="A415" s="1501"/>
      <c r="B415" s="1502"/>
      <c r="C415" s="1502"/>
      <c r="D415" s="1503"/>
      <c r="E415" s="1566"/>
      <c r="F415" s="227" t="s">
        <v>184</v>
      </c>
      <c r="G415" s="168" t="s">
        <v>139</v>
      </c>
      <c r="H415" s="168" t="s">
        <v>139</v>
      </c>
      <c r="I415" s="168" t="s">
        <v>139</v>
      </c>
      <c r="J415" s="168" t="s">
        <v>139</v>
      </c>
      <c r="K415" s="95" t="s">
        <v>185</v>
      </c>
      <c r="L415" s="1565" t="s">
        <v>24</v>
      </c>
      <c r="M415" s="1474"/>
      <c r="N415" s="639">
        <f t="shared" ref="N415:Q415" si="84">SUM(N413+N414)</f>
        <v>19.2</v>
      </c>
      <c r="O415" s="641">
        <f t="shared" si="84"/>
        <v>19.2</v>
      </c>
      <c r="P415" s="641">
        <f t="shared" si="84"/>
        <v>0</v>
      </c>
      <c r="Q415" s="642">
        <f t="shared" si="84"/>
        <v>0</v>
      </c>
      <c r="R415" s="637"/>
      <c r="S415" s="638"/>
    </row>
    <row r="416" spans="1:19" s="587" customFormat="1" ht="51">
      <c r="A416" s="1501" t="s">
        <v>9</v>
      </c>
      <c r="B416" s="1502" t="s">
        <v>10</v>
      </c>
      <c r="C416" s="1502" t="s">
        <v>10</v>
      </c>
      <c r="D416" s="1503"/>
      <c r="E416" s="1556" t="s">
        <v>502</v>
      </c>
      <c r="F416" s="660" t="s">
        <v>503</v>
      </c>
      <c r="G416" s="653"/>
      <c r="H416" s="653" t="s">
        <v>15</v>
      </c>
      <c r="I416" s="653" t="s">
        <v>15</v>
      </c>
      <c r="J416" s="653"/>
      <c r="K416" s="168" t="s">
        <v>492</v>
      </c>
      <c r="L416" s="622" t="s">
        <v>32</v>
      </c>
      <c r="M416" s="632" t="s">
        <v>493</v>
      </c>
      <c r="N416" s="652">
        <v>5</v>
      </c>
      <c r="O416" s="661">
        <f>SUM(N416-Q416)</f>
        <v>5</v>
      </c>
      <c r="P416" s="635"/>
      <c r="Q416" s="636"/>
      <c r="R416" s="628" t="s">
        <v>504</v>
      </c>
      <c r="S416" s="629">
        <v>2</v>
      </c>
    </row>
    <row r="417" spans="1:19" s="611" customFormat="1" ht="13.5" thickBot="1">
      <c r="A417" s="1501"/>
      <c r="B417" s="1502"/>
      <c r="C417" s="1502"/>
      <c r="D417" s="1503"/>
      <c r="E417" s="1557"/>
      <c r="F417" s="662"/>
      <c r="G417" s="662"/>
      <c r="H417" s="662"/>
      <c r="I417" s="662"/>
      <c r="J417" s="662"/>
      <c r="K417" s="663"/>
      <c r="L417" s="664"/>
      <c r="M417" s="665"/>
      <c r="N417" s="666"/>
      <c r="O417" s="667"/>
      <c r="P417" s="667"/>
      <c r="Q417" s="668"/>
      <c r="R417" s="669"/>
      <c r="S417" s="670"/>
    </row>
    <row r="418" spans="1:19" s="611" customFormat="1" ht="13.5" customHeight="1" thickBot="1">
      <c r="A418" s="1501"/>
      <c r="B418" s="1502"/>
      <c r="C418" s="1502"/>
      <c r="D418" s="1503"/>
      <c r="E418" s="1558"/>
      <c r="F418" s="227" t="s">
        <v>184</v>
      </c>
      <c r="G418" s="168" t="s">
        <v>139</v>
      </c>
      <c r="H418" s="168" t="s">
        <v>139</v>
      </c>
      <c r="I418" s="168" t="s">
        <v>139</v>
      </c>
      <c r="J418" s="168" t="s">
        <v>139</v>
      </c>
      <c r="K418" s="95" t="s">
        <v>185</v>
      </c>
      <c r="L418" s="1561" t="s">
        <v>24</v>
      </c>
      <c r="M418" s="1560"/>
      <c r="N418" s="671">
        <f>SUM(N416:N417)</f>
        <v>5</v>
      </c>
      <c r="O418" s="671">
        <f t="shared" ref="O418:Q418" si="85">SUM(O416:O417)</f>
        <v>5</v>
      </c>
      <c r="P418" s="671">
        <f t="shared" si="85"/>
        <v>0</v>
      </c>
      <c r="Q418" s="672">
        <f t="shared" si="85"/>
        <v>0</v>
      </c>
      <c r="R418" s="673"/>
      <c r="S418" s="674"/>
    </row>
    <row r="419" spans="1:19" s="587" customFormat="1" ht="84" customHeight="1">
      <c r="A419" s="1501" t="s">
        <v>9</v>
      </c>
      <c r="B419" s="1502" t="s">
        <v>10</v>
      </c>
      <c r="C419" s="1502" t="s">
        <v>11</v>
      </c>
      <c r="D419" s="1503"/>
      <c r="E419" s="1556" t="s">
        <v>505</v>
      </c>
      <c r="F419" s="405" t="s">
        <v>506</v>
      </c>
      <c r="G419" s="653" t="s">
        <v>507</v>
      </c>
      <c r="H419" s="653" t="s">
        <v>507</v>
      </c>
      <c r="I419" s="653" t="s">
        <v>508</v>
      </c>
      <c r="J419" s="653" t="s">
        <v>508</v>
      </c>
      <c r="K419" s="168" t="s">
        <v>492</v>
      </c>
      <c r="L419" s="675" t="s">
        <v>32</v>
      </c>
      <c r="M419" s="676" t="s">
        <v>493</v>
      </c>
      <c r="N419" s="677">
        <v>2.2999999999999998</v>
      </c>
      <c r="O419" s="678">
        <f>SUM(N419-Q419)</f>
        <v>2.2999999999999998</v>
      </c>
      <c r="P419" s="679"/>
      <c r="Q419" s="680"/>
      <c r="R419" s="669" t="s">
        <v>509</v>
      </c>
      <c r="S419" s="681">
        <v>250</v>
      </c>
    </row>
    <row r="420" spans="1:19" s="611" customFormat="1" ht="13.5" thickBot="1">
      <c r="A420" s="1501"/>
      <c r="B420" s="1502"/>
      <c r="C420" s="1502"/>
      <c r="D420" s="1503"/>
      <c r="E420" s="1566"/>
      <c r="F420" s="653"/>
      <c r="G420" s="653"/>
      <c r="H420" s="653"/>
      <c r="I420" s="653"/>
      <c r="J420" s="653"/>
      <c r="K420" s="660"/>
      <c r="L420" s="682" t="s">
        <v>246</v>
      </c>
      <c r="M420" s="683"/>
      <c r="N420" s="677">
        <v>13</v>
      </c>
      <c r="O420" s="684">
        <f t="shared" ref="O420" si="86">SUM(N420-Q420)</f>
        <v>13</v>
      </c>
      <c r="P420" s="685"/>
      <c r="Q420" s="686"/>
      <c r="R420" s="669"/>
      <c r="S420" s="687"/>
    </row>
    <row r="421" spans="1:19" s="611" customFormat="1" ht="51.75" thickBot="1">
      <c r="A421" s="1501"/>
      <c r="B421" s="1502"/>
      <c r="C421" s="1502"/>
      <c r="D421" s="1503"/>
      <c r="E421" s="1566"/>
      <c r="F421" s="227" t="s">
        <v>184</v>
      </c>
      <c r="G421" s="168" t="s">
        <v>139</v>
      </c>
      <c r="H421" s="168" t="s">
        <v>139</v>
      </c>
      <c r="I421" s="168" t="s">
        <v>139</v>
      </c>
      <c r="J421" s="168" t="s">
        <v>139</v>
      </c>
      <c r="K421" s="95" t="s">
        <v>185</v>
      </c>
      <c r="L421" s="1565" t="s">
        <v>24</v>
      </c>
      <c r="M421" s="1483"/>
      <c r="N421" s="688">
        <f t="shared" ref="N421:Q421" si="87">SUM(N419:N420)</f>
        <v>15.3</v>
      </c>
      <c r="O421" s="689">
        <f t="shared" si="87"/>
        <v>15.3</v>
      </c>
      <c r="P421" s="672">
        <f t="shared" si="87"/>
        <v>0</v>
      </c>
      <c r="Q421" s="672">
        <f t="shared" si="87"/>
        <v>0</v>
      </c>
      <c r="R421" s="637"/>
      <c r="S421" s="638"/>
    </row>
    <row r="422" spans="1:19" s="587" customFormat="1" ht="51">
      <c r="A422" s="1501" t="s">
        <v>9</v>
      </c>
      <c r="B422" s="1502" t="s">
        <v>10</v>
      </c>
      <c r="C422" s="1502" t="s">
        <v>33</v>
      </c>
      <c r="D422" s="1503"/>
      <c r="E422" s="1564" t="s">
        <v>510</v>
      </c>
      <c r="F422" s="660" t="s">
        <v>511</v>
      </c>
      <c r="G422" s="653"/>
      <c r="H422" s="653" t="s">
        <v>512</v>
      </c>
      <c r="I422" s="653"/>
      <c r="J422" s="653"/>
      <c r="K422" s="168" t="s">
        <v>492</v>
      </c>
      <c r="L422" s="675" t="s">
        <v>32</v>
      </c>
      <c r="M422" s="676" t="s">
        <v>493</v>
      </c>
      <c r="N422" s="677">
        <v>0.3</v>
      </c>
      <c r="O422" s="678">
        <f>SUM(N422-Q422)</f>
        <v>0.3</v>
      </c>
      <c r="P422" s="679"/>
      <c r="Q422" s="680"/>
      <c r="R422" s="669" t="s">
        <v>513</v>
      </c>
      <c r="S422" s="681">
        <v>0</v>
      </c>
    </row>
    <row r="423" spans="1:19" s="611" customFormat="1" ht="13.5" thickBot="1">
      <c r="A423" s="1501"/>
      <c r="B423" s="1502"/>
      <c r="C423" s="1502"/>
      <c r="D423" s="1503"/>
      <c r="E423" s="1564"/>
      <c r="F423" s="653"/>
      <c r="G423" s="653"/>
      <c r="H423" s="653"/>
      <c r="I423" s="653"/>
      <c r="J423" s="653"/>
      <c r="K423" s="660"/>
      <c r="L423" s="690"/>
      <c r="M423" s="691"/>
      <c r="N423" s="692"/>
      <c r="O423" s="693">
        <f t="shared" ref="O423" si="88">SUM(N423-Q423)</f>
        <v>0</v>
      </c>
      <c r="P423" s="694"/>
      <c r="Q423" s="695"/>
      <c r="R423" s="669"/>
      <c r="S423" s="696"/>
    </row>
    <row r="424" spans="1:19" s="611" customFormat="1" ht="51.75" thickBot="1">
      <c r="A424" s="1501"/>
      <c r="B424" s="1502"/>
      <c r="C424" s="1502"/>
      <c r="D424" s="1503"/>
      <c r="E424" s="1564"/>
      <c r="F424" s="227" t="s">
        <v>184</v>
      </c>
      <c r="G424" s="168" t="s">
        <v>139</v>
      </c>
      <c r="H424" s="168" t="s">
        <v>139</v>
      </c>
      <c r="I424" s="168" t="s">
        <v>139</v>
      </c>
      <c r="J424" s="168" t="s">
        <v>139</v>
      </c>
      <c r="K424" s="95" t="s">
        <v>185</v>
      </c>
      <c r="L424" s="1565" t="s">
        <v>24</v>
      </c>
      <c r="M424" s="1483"/>
      <c r="N424" s="688">
        <f t="shared" ref="N424:Q424" si="89">SUM(N422+N423)</f>
        <v>0.3</v>
      </c>
      <c r="O424" s="672">
        <f t="shared" si="89"/>
        <v>0.3</v>
      </c>
      <c r="P424" s="672">
        <f t="shared" si="89"/>
        <v>0</v>
      </c>
      <c r="Q424" s="672">
        <f t="shared" si="89"/>
        <v>0</v>
      </c>
      <c r="R424" s="669"/>
      <c r="S424" s="638"/>
    </row>
    <row r="425" spans="1:19" s="587" customFormat="1" ht="100.5" customHeight="1">
      <c r="A425" s="1501" t="s">
        <v>9</v>
      </c>
      <c r="B425" s="1502" t="s">
        <v>10</v>
      </c>
      <c r="C425" s="1502" t="s">
        <v>12</v>
      </c>
      <c r="D425" s="1503"/>
      <c r="E425" s="1564" t="s">
        <v>514</v>
      </c>
      <c r="F425" s="159" t="s">
        <v>515</v>
      </c>
      <c r="G425" s="653"/>
      <c r="H425" s="653"/>
      <c r="I425" s="653" t="s">
        <v>18</v>
      </c>
      <c r="J425" s="653"/>
      <c r="K425" s="168" t="s">
        <v>492</v>
      </c>
      <c r="L425" s="675" t="s">
        <v>246</v>
      </c>
      <c r="M425" s="697" t="s">
        <v>516</v>
      </c>
      <c r="N425" s="698">
        <v>0.3</v>
      </c>
      <c r="O425" s="678">
        <f>SUM(N425-Q425)</f>
        <v>0.3</v>
      </c>
      <c r="P425" s="679"/>
      <c r="Q425" s="680"/>
      <c r="R425" s="669" t="s">
        <v>517</v>
      </c>
      <c r="S425" s="681">
        <v>4</v>
      </c>
    </row>
    <row r="426" spans="1:19" s="611" customFormat="1" ht="13.5" thickBot="1">
      <c r="A426" s="1501"/>
      <c r="B426" s="1502"/>
      <c r="C426" s="1502"/>
      <c r="D426" s="1503"/>
      <c r="E426" s="1564"/>
      <c r="F426" s="653"/>
      <c r="G426" s="653"/>
      <c r="H426" s="653"/>
      <c r="I426" s="653"/>
      <c r="J426" s="653"/>
      <c r="K426" s="660"/>
      <c r="L426" s="682"/>
      <c r="M426" s="683"/>
      <c r="N426" s="698"/>
      <c r="O426" s="684">
        <f>SUM(N426-Q426)</f>
        <v>0</v>
      </c>
      <c r="P426" s="685"/>
      <c r="Q426" s="686"/>
      <c r="R426" s="669"/>
      <c r="S426" s="687"/>
    </row>
    <row r="427" spans="1:19" s="611" customFormat="1" ht="51.75" thickBot="1">
      <c r="A427" s="1501"/>
      <c r="B427" s="1502"/>
      <c r="C427" s="1502"/>
      <c r="D427" s="1503"/>
      <c r="E427" s="1564"/>
      <c r="F427" s="227" t="s">
        <v>184</v>
      </c>
      <c r="G427" s="168" t="s">
        <v>139</v>
      </c>
      <c r="H427" s="168" t="s">
        <v>139</v>
      </c>
      <c r="I427" s="168" t="s">
        <v>139</v>
      </c>
      <c r="J427" s="168" t="s">
        <v>139</v>
      </c>
      <c r="K427" s="95" t="s">
        <v>185</v>
      </c>
      <c r="L427" s="1565" t="s">
        <v>24</v>
      </c>
      <c r="M427" s="1483"/>
      <c r="N427" s="688">
        <f t="shared" ref="N427:Q427" si="90">SUM(N425+N426)</f>
        <v>0.3</v>
      </c>
      <c r="O427" s="672">
        <f t="shared" si="90"/>
        <v>0.3</v>
      </c>
      <c r="P427" s="672">
        <f t="shared" si="90"/>
        <v>0</v>
      </c>
      <c r="Q427" s="672">
        <f t="shared" si="90"/>
        <v>0</v>
      </c>
      <c r="R427" s="669"/>
      <c r="S427" s="638"/>
    </row>
    <row r="428" spans="1:19" s="587" customFormat="1" ht="63.75">
      <c r="A428" s="1475" t="s">
        <v>9</v>
      </c>
      <c r="B428" s="1471" t="s">
        <v>10</v>
      </c>
      <c r="C428" s="1471" t="s">
        <v>34</v>
      </c>
      <c r="D428" s="1553"/>
      <c r="E428" s="1556" t="s">
        <v>518</v>
      </c>
      <c r="F428" s="159" t="s">
        <v>519</v>
      </c>
      <c r="G428" s="662"/>
      <c r="H428" s="662" t="s">
        <v>15</v>
      </c>
      <c r="I428" s="662" t="s">
        <v>15</v>
      </c>
      <c r="J428" s="662"/>
      <c r="K428" s="168" t="s">
        <v>492</v>
      </c>
      <c r="L428" s="699" t="s">
        <v>32</v>
      </c>
      <c r="M428" s="700" t="s">
        <v>493</v>
      </c>
      <c r="N428" s="701">
        <v>12</v>
      </c>
      <c r="O428" s="702">
        <f>SUM(N428-Q428)</f>
        <v>12</v>
      </c>
      <c r="P428" s="702"/>
      <c r="Q428" s="703"/>
      <c r="R428" s="669" t="s">
        <v>520</v>
      </c>
      <c r="S428" s="670" t="s">
        <v>16</v>
      </c>
    </row>
    <row r="429" spans="1:19" s="587" customFormat="1" ht="13.5" thickBot="1">
      <c r="A429" s="1476"/>
      <c r="B429" s="1478"/>
      <c r="C429" s="1478"/>
      <c r="D429" s="1554"/>
      <c r="E429" s="1557"/>
      <c r="F429" s="662"/>
      <c r="G429" s="662"/>
      <c r="H429" s="662"/>
      <c r="I429" s="662"/>
      <c r="J429" s="662"/>
      <c r="K429" s="663"/>
      <c r="L429" s="664"/>
      <c r="M429" s="665"/>
      <c r="N429" s="701"/>
      <c r="O429" s="702">
        <f>SUM(N429-Q429)</f>
        <v>0</v>
      </c>
      <c r="P429" s="702"/>
      <c r="Q429" s="636"/>
      <c r="R429" s="669"/>
      <c r="S429" s="670"/>
    </row>
    <row r="430" spans="1:19" s="587" customFormat="1" ht="51.75" thickBot="1">
      <c r="A430" s="1477"/>
      <c r="B430" s="1472"/>
      <c r="C430" s="1472"/>
      <c r="D430" s="1555"/>
      <c r="E430" s="1558"/>
      <c r="F430" s="227" t="s">
        <v>184</v>
      </c>
      <c r="G430" s="168" t="s">
        <v>139</v>
      </c>
      <c r="H430" s="168" t="s">
        <v>139</v>
      </c>
      <c r="I430" s="168" t="s">
        <v>139</v>
      </c>
      <c r="J430" s="168" t="s">
        <v>139</v>
      </c>
      <c r="K430" s="95" t="s">
        <v>185</v>
      </c>
      <c r="L430" s="1561" t="s">
        <v>24</v>
      </c>
      <c r="M430" s="1560"/>
      <c r="N430" s="671">
        <f t="shared" ref="N430:Q430" si="91">SUM(N428:N429)</f>
        <v>12</v>
      </c>
      <c r="O430" s="671">
        <f t="shared" si="91"/>
        <v>12</v>
      </c>
      <c r="P430" s="671">
        <f t="shared" si="91"/>
        <v>0</v>
      </c>
      <c r="Q430" s="672">
        <f t="shared" si="91"/>
        <v>0</v>
      </c>
      <c r="R430" s="673"/>
      <c r="S430" s="674"/>
    </row>
    <row r="431" spans="1:19" s="587" customFormat="1" ht="54.75" customHeight="1">
      <c r="A431" s="1475" t="s">
        <v>9</v>
      </c>
      <c r="B431" s="1471" t="s">
        <v>10</v>
      </c>
      <c r="C431" s="1471" t="s">
        <v>38</v>
      </c>
      <c r="D431" s="1553"/>
      <c r="E431" s="1556" t="s">
        <v>521</v>
      </c>
      <c r="F431" s="663" t="s">
        <v>522</v>
      </c>
      <c r="G431" s="662"/>
      <c r="H431" s="662" t="s">
        <v>15</v>
      </c>
      <c r="I431" s="662" t="s">
        <v>15</v>
      </c>
      <c r="J431" s="662"/>
      <c r="K431" s="168" t="s">
        <v>492</v>
      </c>
      <c r="L431" s="704" t="s">
        <v>32</v>
      </c>
      <c r="M431" s="705" t="s">
        <v>523</v>
      </c>
      <c r="N431" s="701">
        <v>1</v>
      </c>
      <c r="O431" s="702">
        <f>SUM(N431-Q431)</f>
        <v>1</v>
      </c>
      <c r="P431" s="706"/>
      <c r="Q431" s="636"/>
      <c r="R431" s="669" t="s">
        <v>524</v>
      </c>
      <c r="S431" s="653" t="s">
        <v>16</v>
      </c>
    </row>
    <row r="432" spans="1:19" s="587" customFormat="1" ht="26.25" customHeight="1" thickBot="1">
      <c r="A432" s="1476"/>
      <c r="B432" s="1478"/>
      <c r="C432" s="1478"/>
      <c r="D432" s="1554"/>
      <c r="E432" s="1557"/>
      <c r="F432" s="662"/>
      <c r="G432" s="662"/>
      <c r="H432" s="662"/>
      <c r="I432" s="662"/>
      <c r="J432" s="662"/>
      <c r="K432" s="663"/>
      <c r="L432" s="664"/>
      <c r="M432" s="665"/>
      <c r="N432" s="701"/>
      <c r="O432" s="702">
        <f>SUM(N432-Q432)</f>
        <v>0</v>
      </c>
      <c r="P432" s="702"/>
      <c r="Q432" s="636"/>
      <c r="R432" s="669"/>
      <c r="S432" s="670"/>
    </row>
    <row r="433" spans="1:19" s="587" customFormat="1" ht="51.75" thickBot="1">
      <c r="A433" s="1477"/>
      <c r="B433" s="1472"/>
      <c r="C433" s="1472"/>
      <c r="D433" s="1555"/>
      <c r="E433" s="1558"/>
      <c r="F433" s="227" t="s">
        <v>184</v>
      </c>
      <c r="G433" s="168" t="s">
        <v>139</v>
      </c>
      <c r="H433" s="168" t="s">
        <v>139</v>
      </c>
      <c r="I433" s="168" t="s">
        <v>139</v>
      </c>
      <c r="J433" s="168" t="s">
        <v>139</v>
      </c>
      <c r="K433" s="95" t="s">
        <v>185</v>
      </c>
      <c r="L433" s="1559" t="s">
        <v>24</v>
      </c>
      <c r="M433" s="1560"/>
      <c r="N433" s="671">
        <f t="shared" ref="N433:Q433" si="92">SUM(N431:N432)</f>
        <v>1</v>
      </c>
      <c r="O433" s="671">
        <f t="shared" si="92"/>
        <v>1</v>
      </c>
      <c r="P433" s="671">
        <f t="shared" si="92"/>
        <v>0</v>
      </c>
      <c r="Q433" s="672">
        <f t="shared" si="92"/>
        <v>0</v>
      </c>
      <c r="R433" s="673"/>
      <c r="S433" s="674"/>
    </row>
    <row r="434" spans="1:19" s="587" customFormat="1" ht="13.5" thickBot="1">
      <c r="A434" s="612" t="s">
        <v>9</v>
      </c>
      <c r="B434" s="643" t="s">
        <v>10</v>
      </c>
      <c r="C434" s="644"/>
      <c r="D434" s="645"/>
      <c r="E434" s="1522" t="s">
        <v>23</v>
      </c>
      <c r="F434" s="1453"/>
      <c r="G434" s="1453"/>
      <c r="H434" s="1453"/>
      <c r="I434" s="1453"/>
      <c r="J434" s="1453"/>
      <c r="K434" s="1453"/>
      <c r="L434" s="1453"/>
      <c r="M434" s="1454"/>
      <c r="N434" s="707">
        <f t="shared" ref="N434:Q434" si="93">N415+N418+N421+N424+N427+N430+N433</f>
        <v>53.099999999999994</v>
      </c>
      <c r="O434" s="707">
        <f t="shared" si="93"/>
        <v>53.099999999999994</v>
      </c>
      <c r="P434" s="707">
        <f t="shared" si="93"/>
        <v>0</v>
      </c>
      <c r="Q434" s="708">
        <f t="shared" si="93"/>
        <v>0</v>
      </c>
      <c r="R434" s="648"/>
      <c r="S434" s="618"/>
    </row>
    <row r="435" spans="1:19" s="611" customFormat="1" ht="13.5" thickBot="1">
      <c r="A435" s="612" t="s">
        <v>9</v>
      </c>
      <c r="B435" s="709"/>
      <c r="C435" s="644"/>
      <c r="D435" s="645"/>
      <c r="E435" s="1559" t="s">
        <v>25</v>
      </c>
      <c r="F435" s="1561"/>
      <c r="G435" s="1561"/>
      <c r="H435" s="1561"/>
      <c r="I435" s="1561"/>
      <c r="J435" s="1561"/>
      <c r="K435" s="1561"/>
      <c r="L435" s="1561"/>
      <c r="M435" s="1560"/>
      <c r="N435" s="707">
        <f t="shared" ref="N435:Q435" si="94">N411+N434</f>
        <v>69.599999999999994</v>
      </c>
      <c r="O435" s="707">
        <f t="shared" si="94"/>
        <v>69.599999999999994</v>
      </c>
      <c r="P435" s="707">
        <f t="shared" si="94"/>
        <v>0</v>
      </c>
      <c r="Q435" s="708">
        <f t="shared" si="94"/>
        <v>0</v>
      </c>
      <c r="R435" s="648"/>
      <c r="S435" s="618"/>
    </row>
    <row r="436" spans="1:19" s="587" customFormat="1" ht="33.75" customHeight="1" thickBot="1">
      <c r="A436" s="612" t="s">
        <v>10</v>
      </c>
      <c r="B436" s="710"/>
      <c r="C436" s="614"/>
      <c r="D436" s="615"/>
      <c r="E436" s="1562" t="s">
        <v>525</v>
      </c>
      <c r="F436" s="1563"/>
      <c r="G436" s="1563"/>
      <c r="H436" s="1563"/>
      <c r="I436" s="1563"/>
      <c r="J436" s="1563"/>
      <c r="K436" s="1563"/>
      <c r="L436" s="1563"/>
      <c r="M436" s="1563"/>
      <c r="N436" s="711"/>
      <c r="O436" s="711"/>
      <c r="P436" s="711"/>
      <c r="Q436" s="711"/>
      <c r="R436" s="712"/>
      <c r="S436" s="618"/>
    </row>
    <row r="437" spans="1:19" s="587" customFormat="1" ht="47.25" customHeight="1" thickBot="1">
      <c r="A437" s="612" t="s">
        <v>10</v>
      </c>
      <c r="B437" s="613" t="s">
        <v>9</v>
      </c>
      <c r="C437" s="614"/>
      <c r="D437" s="713"/>
      <c r="E437" s="1498" t="s">
        <v>526</v>
      </c>
      <c r="F437" s="1500"/>
      <c r="G437" s="1500"/>
      <c r="H437" s="1500"/>
      <c r="I437" s="1500"/>
      <c r="J437" s="1500"/>
      <c r="K437" s="1500"/>
      <c r="L437" s="1500"/>
      <c r="M437" s="1500"/>
      <c r="N437" s="616"/>
      <c r="O437" s="616"/>
      <c r="P437" s="616"/>
      <c r="Q437" s="616"/>
      <c r="R437" s="712"/>
      <c r="S437" s="618"/>
    </row>
    <row r="438" spans="1:19" s="587" customFormat="1" ht="89.25">
      <c r="A438" s="1513" t="s">
        <v>10</v>
      </c>
      <c r="B438" s="1514" t="s">
        <v>9</v>
      </c>
      <c r="C438" s="1540" t="s">
        <v>9</v>
      </c>
      <c r="D438" s="1541"/>
      <c r="E438" s="1552" t="s">
        <v>527</v>
      </c>
      <c r="F438" s="714" t="s">
        <v>528</v>
      </c>
      <c r="G438" s="226">
        <v>40</v>
      </c>
      <c r="H438" s="226">
        <v>80</v>
      </c>
      <c r="I438" s="226">
        <v>20</v>
      </c>
      <c r="J438" s="226">
        <v>20</v>
      </c>
      <c r="K438" s="715" t="s">
        <v>529</v>
      </c>
      <c r="L438" s="654" t="s">
        <v>32</v>
      </c>
      <c r="M438" s="716" t="s">
        <v>282</v>
      </c>
      <c r="N438" s="717">
        <v>18</v>
      </c>
      <c r="O438" s="661">
        <f>SUM(N438-Q438)</f>
        <v>18</v>
      </c>
      <c r="P438" s="661"/>
      <c r="Q438" s="627"/>
      <c r="R438" s="718" t="s">
        <v>530</v>
      </c>
      <c r="S438" s="719">
        <v>160</v>
      </c>
    </row>
    <row r="439" spans="1:19" s="587" customFormat="1" ht="13.5" thickBot="1">
      <c r="A439" s="1513"/>
      <c r="B439" s="1514"/>
      <c r="C439" s="1540"/>
      <c r="D439" s="1541"/>
      <c r="E439" s="1535"/>
      <c r="F439" s="720"/>
      <c r="G439" s="720"/>
      <c r="H439" s="720"/>
      <c r="I439" s="720"/>
      <c r="J439" s="720"/>
      <c r="K439" s="721"/>
      <c r="L439" s="722"/>
      <c r="M439" s="723"/>
      <c r="N439" s="724"/>
      <c r="O439" s="634">
        <f>SUM(N439-Q439)</f>
        <v>0</v>
      </c>
      <c r="P439" s="634"/>
      <c r="Q439" s="725"/>
      <c r="R439" s="726"/>
      <c r="S439" s="720"/>
    </row>
    <row r="440" spans="1:19" s="587" customFormat="1" ht="51.75" thickBot="1">
      <c r="A440" s="1513"/>
      <c r="B440" s="1514"/>
      <c r="C440" s="1540"/>
      <c r="D440" s="1541"/>
      <c r="E440" s="1536"/>
      <c r="F440" s="227" t="s">
        <v>184</v>
      </c>
      <c r="G440" s="168" t="s">
        <v>139</v>
      </c>
      <c r="H440" s="168" t="s">
        <v>139</v>
      </c>
      <c r="I440" s="168" t="s">
        <v>139</v>
      </c>
      <c r="J440" s="168" t="s">
        <v>139</v>
      </c>
      <c r="K440" s="159" t="s">
        <v>531</v>
      </c>
      <c r="L440" s="1473" t="s">
        <v>24</v>
      </c>
      <c r="M440" s="1544"/>
      <c r="N440" s="672">
        <f>SUM(N438:N439)</f>
        <v>18</v>
      </c>
      <c r="O440" s="672">
        <f>SUM(O438:O439)</f>
        <v>18</v>
      </c>
      <c r="P440" s="672">
        <f>SUM(P438:P439)</f>
        <v>0</v>
      </c>
      <c r="Q440" s="672">
        <f>SUM(Q438:Q439)</f>
        <v>0</v>
      </c>
      <c r="R440" s="726"/>
      <c r="S440" s="720"/>
    </row>
    <row r="441" spans="1:19" s="587" customFormat="1" ht="89.25">
      <c r="A441" s="1475" t="s">
        <v>10</v>
      </c>
      <c r="B441" s="1471" t="s">
        <v>9</v>
      </c>
      <c r="C441" s="1471" t="s">
        <v>10</v>
      </c>
      <c r="D441" s="1479"/>
      <c r="E441" s="1546" t="s">
        <v>532</v>
      </c>
      <c r="F441" s="727" t="s">
        <v>533</v>
      </c>
      <c r="G441" s="95" t="s">
        <v>534</v>
      </c>
      <c r="H441" s="95" t="s">
        <v>408</v>
      </c>
      <c r="I441" s="95" t="s">
        <v>408</v>
      </c>
      <c r="J441" s="95" t="s">
        <v>408</v>
      </c>
      <c r="K441" s="728" t="s">
        <v>535</v>
      </c>
      <c r="L441" s="722" t="s">
        <v>32</v>
      </c>
      <c r="M441" s="729" t="s">
        <v>282</v>
      </c>
      <c r="N441" s="724">
        <v>6</v>
      </c>
      <c r="O441" s="634">
        <f>SUM(N441-Q441)</f>
        <v>6</v>
      </c>
      <c r="P441" s="634"/>
      <c r="Q441" s="725"/>
      <c r="R441" s="726" t="s">
        <v>536</v>
      </c>
      <c r="S441" s="720">
        <v>60</v>
      </c>
    </row>
    <row r="442" spans="1:19" s="587" customFormat="1" ht="13.5" thickBot="1">
      <c r="A442" s="1476"/>
      <c r="B442" s="1478"/>
      <c r="C442" s="1478"/>
      <c r="D442" s="1480"/>
      <c r="E442" s="1547"/>
      <c r="F442" s="662"/>
      <c r="G442" s="662"/>
      <c r="H442" s="662"/>
      <c r="I442" s="662"/>
      <c r="J442" s="662"/>
      <c r="K442" s="663"/>
      <c r="L442" s="722"/>
      <c r="M442" s="729"/>
      <c r="N442" s="724"/>
      <c r="O442" s="634">
        <f>SUM(N442-Q442)</f>
        <v>0</v>
      </c>
      <c r="P442" s="634"/>
      <c r="Q442" s="725"/>
      <c r="R442" s="726"/>
      <c r="S442" s="720"/>
    </row>
    <row r="443" spans="1:19" s="587" customFormat="1" ht="51.75" thickBot="1">
      <c r="A443" s="1477"/>
      <c r="B443" s="1472"/>
      <c r="C443" s="1472"/>
      <c r="D443" s="1481"/>
      <c r="E443" s="1548"/>
      <c r="F443" s="227" t="s">
        <v>184</v>
      </c>
      <c r="G443" s="168" t="s">
        <v>139</v>
      </c>
      <c r="H443" s="168" t="s">
        <v>139</v>
      </c>
      <c r="I443" s="168" t="s">
        <v>139</v>
      </c>
      <c r="J443" s="168" t="s">
        <v>139</v>
      </c>
      <c r="K443" s="159" t="s">
        <v>531</v>
      </c>
      <c r="L443" s="1517" t="s">
        <v>24</v>
      </c>
      <c r="M443" s="1537"/>
      <c r="N443" s="671">
        <f t="shared" ref="N443:Q443" si="95">SUM(N441+N442)</f>
        <v>6</v>
      </c>
      <c r="O443" s="730">
        <f t="shared" si="95"/>
        <v>6</v>
      </c>
      <c r="P443" s="730">
        <f t="shared" si="95"/>
        <v>0</v>
      </c>
      <c r="Q443" s="731">
        <f t="shared" si="95"/>
        <v>0</v>
      </c>
      <c r="R443" s="628"/>
      <c r="S443" s="720"/>
    </row>
    <row r="444" spans="1:19" s="587" customFormat="1" ht="44.25" customHeight="1">
      <c r="A444" s="1475" t="s">
        <v>10</v>
      </c>
      <c r="B444" s="1471" t="s">
        <v>9</v>
      </c>
      <c r="C444" s="1471" t="s">
        <v>11</v>
      </c>
      <c r="D444" s="1479"/>
      <c r="E444" s="1546" t="s">
        <v>537</v>
      </c>
      <c r="F444" s="732" t="s">
        <v>538</v>
      </c>
      <c r="G444" s="95" t="s">
        <v>539</v>
      </c>
      <c r="H444" s="95" t="s">
        <v>539</v>
      </c>
      <c r="I444" s="95" t="s">
        <v>539</v>
      </c>
      <c r="J444" s="95" t="s">
        <v>540</v>
      </c>
      <c r="K444" s="733" t="s">
        <v>541</v>
      </c>
      <c r="L444" s="722" t="s">
        <v>32</v>
      </c>
      <c r="M444" s="729" t="s">
        <v>493</v>
      </c>
      <c r="N444" s="724">
        <v>15</v>
      </c>
      <c r="O444" s="634">
        <f>SUM(N444-Q444)</f>
        <v>15</v>
      </c>
      <c r="P444" s="634"/>
      <c r="Q444" s="725"/>
      <c r="R444" s="726" t="s">
        <v>542</v>
      </c>
      <c r="S444" s="720">
        <v>2050</v>
      </c>
    </row>
    <row r="445" spans="1:19" s="587" customFormat="1" ht="27" customHeight="1" thickBot="1">
      <c r="A445" s="1476"/>
      <c r="B445" s="1478"/>
      <c r="C445" s="1478"/>
      <c r="D445" s="1480"/>
      <c r="E445" s="1547"/>
      <c r="F445" s="95" t="s">
        <v>543</v>
      </c>
      <c r="G445" s="95" t="s">
        <v>15</v>
      </c>
      <c r="H445" s="95" t="s">
        <v>15</v>
      </c>
      <c r="I445" s="95" t="s">
        <v>15</v>
      </c>
      <c r="J445" s="95" t="s">
        <v>15</v>
      </c>
      <c r="K445" s="168" t="s">
        <v>492</v>
      </c>
      <c r="L445" s="722"/>
      <c r="M445" s="729"/>
      <c r="N445" s="724"/>
      <c r="O445" s="634">
        <f>SUM(N445-Q445)</f>
        <v>0</v>
      </c>
      <c r="P445" s="634"/>
      <c r="Q445" s="725"/>
      <c r="R445" s="726"/>
      <c r="S445" s="720"/>
    </row>
    <row r="446" spans="1:19" s="587" customFormat="1" ht="51.75" thickBot="1">
      <c r="A446" s="1477"/>
      <c r="B446" s="1472"/>
      <c r="C446" s="1472"/>
      <c r="D446" s="1481"/>
      <c r="E446" s="1548"/>
      <c r="F446" s="227" t="s">
        <v>184</v>
      </c>
      <c r="G446" s="168" t="s">
        <v>139</v>
      </c>
      <c r="H446" s="168" t="s">
        <v>139</v>
      </c>
      <c r="I446" s="168" t="s">
        <v>139</v>
      </c>
      <c r="J446" s="168" t="s">
        <v>139</v>
      </c>
      <c r="K446" s="159" t="s">
        <v>531</v>
      </c>
      <c r="L446" s="1517" t="s">
        <v>24</v>
      </c>
      <c r="M446" s="1537"/>
      <c r="N446" s="671">
        <f t="shared" ref="N446:Q446" si="96">SUM(N444+N445)</f>
        <v>15</v>
      </c>
      <c r="O446" s="730">
        <f t="shared" si="96"/>
        <v>15</v>
      </c>
      <c r="P446" s="730">
        <f t="shared" si="96"/>
        <v>0</v>
      </c>
      <c r="Q446" s="731">
        <f t="shared" si="96"/>
        <v>0</v>
      </c>
      <c r="R446" s="628"/>
      <c r="S446" s="720"/>
    </row>
    <row r="447" spans="1:19" s="587" customFormat="1" ht="38.25" customHeight="1">
      <c r="A447" s="1501" t="s">
        <v>10</v>
      </c>
      <c r="B447" s="1502" t="s">
        <v>9</v>
      </c>
      <c r="C447" s="1502" t="s">
        <v>33</v>
      </c>
      <c r="D447" s="1503"/>
      <c r="E447" s="1550" t="s">
        <v>544</v>
      </c>
      <c r="F447" s="1507" t="s">
        <v>545</v>
      </c>
      <c r="G447" s="443" t="s">
        <v>30</v>
      </c>
      <c r="H447" s="443" t="s">
        <v>119</v>
      </c>
      <c r="I447" s="443" t="s">
        <v>546</v>
      </c>
      <c r="J447" s="443" t="s">
        <v>547</v>
      </c>
      <c r="K447" s="1288" t="s">
        <v>548</v>
      </c>
      <c r="L447" s="734" t="s">
        <v>32</v>
      </c>
      <c r="M447" s="735" t="s">
        <v>549</v>
      </c>
      <c r="N447" s="717">
        <v>170</v>
      </c>
      <c r="O447" s="661">
        <f>SUM(N447-Q447)</f>
        <v>170</v>
      </c>
      <c r="P447" s="661"/>
      <c r="Q447" s="627"/>
      <c r="R447" s="726" t="s">
        <v>550</v>
      </c>
      <c r="S447" s="720">
        <v>17</v>
      </c>
    </row>
    <row r="448" spans="1:19" s="587" customFormat="1" ht="26.25" thickBot="1">
      <c r="A448" s="1549"/>
      <c r="B448" s="1528"/>
      <c r="C448" s="1528"/>
      <c r="D448" s="1531"/>
      <c r="E448" s="1551"/>
      <c r="F448" s="1508"/>
      <c r="G448" s="168"/>
      <c r="H448" s="168"/>
      <c r="I448" s="168"/>
      <c r="J448" s="168"/>
      <c r="K448" s="1288"/>
      <c r="L448" s="622" t="s">
        <v>40</v>
      </c>
      <c r="M448" s="736" t="s">
        <v>551</v>
      </c>
      <c r="N448" s="737">
        <v>256.7</v>
      </c>
      <c r="O448" s="702">
        <f>SUM(N448-Q448)</f>
        <v>256.7</v>
      </c>
      <c r="P448" s="738">
        <v>7.8</v>
      </c>
      <c r="Q448" s="739"/>
      <c r="R448" s="637" t="s">
        <v>552</v>
      </c>
      <c r="S448" s="638">
        <v>55</v>
      </c>
    </row>
    <row r="449" spans="1:19" s="587" customFormat="1" ht="51.75" thickBot="1">
      <c r="A449" s="1501"/>
      <c r="B449" s="1502"/>
      <c r="C449" s="1502"/>
      <c r="D449" s="1503"/>
      <c r="E449" s="1550"/>
      <c r="F449" s="227" t="s">
        <v>184</v>
      </c>
      <c r="G449" s="168" t="s">
        <v>139</v>
      </c>
      <c r="H449" s="168" t="s">
        <v>139</v>
      </c>
      <c r="I449" s="168" t="s">
        <v>139</v>
      </c>
      <c r="J449" s="168" t="s">
        <v>139</v>
      </c>
      <c r="K449" s="159" t="s">
        <v>531</v>
      </c>
      <c r="L449" s="1473" t="s">
        <v>24</v>
      </c>
      <c r="M449" s="1544"/>
      <c r="N449" s="672">
        <f t="shared" ref="N449:Q449" si="97">SUM(N447:N448)</f>
        <v>426.7</v>
      </c>
      <c r="O449" s="672">
        <f t="shared" si="97"/>
        <v>426.7</v>
      </c>
      <c r="P449" s="672">
        <f t="shared" si="97"/>
        <v>7.8</v>
      </c>
      <c r="Q449" s="672">
        <f t="shared" si="97"/>
        <v>0</v>
      </c>
      <c r="R449" s="637"/>
      <c r="S449" s="638"/>
    </row>
    <row r="450" spans="1:19" s="587" customFormat="1" ht="165.75">
      <c r="A450" s="1513" t="s">
        <v>10</v>
      </c>
      <c r="B450" s="1514" t="s">
        <v>9</v>
      </c>
      <c r="C450" s="1540" t="s">
        <v>12</v>
      </c>
      <c r="D450" s="1541"/>
      <c r="E450" s="1533" t="s">
        <v>553</v>
      </c>
      <c r="F450" s="317" t="s">
        <v>554</v>
      </c>
      <c r="G450" s="159">
        <v>308</v>
      </c>
      <c r="H450" s="159">
        <v>280</v>
      </c>
      <c r="I450" s="159">
        <v>312</v>
      </c>
      <c r="J450" s="159">
        <v>350</v>
      </c>
      <c r="K450" s="317" t="s">
        <v>555</v>
      </c>
      <c r="L450" s="740" t="s">
        <v>32</v>
      </c>
      <c r="M450" s="735" t="s">
        <v>556</v>
      </c>
      <c r="N450" s="717">
        <v>1405.2</v>
      </c>
      <c r="O450" s="702">
        <f t="shared" ref="O450:O454" si="98">SUM(N450-Q450)</f>
        <v>1405.2</v>
      </c>
      <c r="P450" s="741">
        <v>68</v>
      </c>
      <c r="Q450" s="627"/>
      <c r="R450" s="637" t="s">
        <v>557</v>
      </c>
      <c r="S450" s="638">
        <v>1250</v>
      </c>
    </row>
    <row r="451" spans="1:19" s="587" customFormat="1" ht="38.25">
      <c r="A451" s="1513"/>
      <c r="B451" s="1514"/>
      <c r="C451" s="1540"/>
      <c r="D451" s="1541"/>
      <c r="E451" s="1542"/>
      <c r="F451" s="159" t="s">
        <v>558</v>
      </c>
      <c r="G451" s="159" t="s">
        <v>139</v>
      </c>
      <c r="H451" s="159" t="s">
        <v>139</v>
      </c>
      <c r="I451" s="159" t="s">
        <v>139</v>
      </c>
      <c r="J451" s="159" t="s">
        <v>139</v>
      </c>
      <c r="K451" s="742"/>
      <c r="L451" s="743" t="s">
        <v>270</v>
      </c>
      <c r="M451" s="744" t="s">
        <v>556</v>
      </c>
      <c r="N451" s="737">
        <v>4.4000000000000004</v>
      </c>
      <c r="O451" s="634">
        <f t="shared" si="98"/>
        <v>4.4000000000000004</v>
      </c>
      <c r="P451" s="745">
        <v>4.3</v>
      </c>
      <c r="Q451" s="636"/>
      <c r="R451" s="637"/>
      <c r="S451" s="720"/>
    </row>
    <row r="452" spans="1:19" s="587" customFormat="1" ht="76.5" customHeight="1">
      <c r="A452" s="1513"/>
      <c r="B452" s="1514"/>
      <c r="C452" s="1540"/>
      <c r="D452" s="1541"/>
      <c r="E452" s="1542"/>
      <c r="F452" s="1538" t="s">
        <v>559</v>
      </c>
      <c r="G452" s="159" t="s">
        <v>560</v>
      </c>
      <c r="H452" s="159" t="s">
        <v>561</v>
      </c>
      <c r="I452" s="159" t="s">
        <v>561</v>
      </c>
      <c r="J452" s="159">
        <v>373</v>
      </c>
      <c r="K452" s="746"/>
      <c r="L452" s="722" t="s">
        <v>40</v>
      </c>
      <c r="M452" s="723" t="s">
        <v>556</v>
      </c>
      <c r="N452" s="724">
        <v>150.1</v>
      </c>
      <c r="O452" s="634">
        <f t="shared" si="98"/>
        <v>150.1</v>
      </c>
      <c r="P452" s="747">
        <v>4.5</v>
      </c>
      <c r="Q452" s="725"/>
      <c r="R452" s="637" t="s">
        <v>562</v>
      </c>
      <c r="S452" s="720">
        <v>373</v>
      </c>
    </row>
    <row r="453" spans="1:19" s="587" customFormat="1" ht="31.15" customHeight="1">
      <c r="A453" s="1513"/>
      <c r="B453" s="1514"/>
      <c r="C453" s="1540"/>
      <c r="D453" s="1541"/>
      <c r="E453" s="1542"/>
      <c r="F453" s="1543"/>
      <c r="G453" s="720">
        <v>340</v>
      </c>
      <c r="H453" s="720">
        <v>260</v>
      </c>
      <c r="I453" s="720">
        <v>200</v>
      </c>
      <c r="J453" s="720">
        <v>351</v>
      </c>
      <c r="K453" s="721"/>
      <c r="L453" s="743" t="s">
        <v>32</v>
      </c>
      <c r="M453" s="748" t="s">
        <v>563</v>
      </c>
      <c r="N453" s="724">
        <v>250</v>
      </c>
      <c r="O453" s="634">
        <f t="shared" si="98"/>
        <v>250</v>
      </c>
      <c r="P453" s="749">
        <v>14.8</v>
      </c>
      <c r="Q453" s="725"/>
      <c r="R453" s="750" t="s">
        <v>564</v>
      </c>
      <c r="S453" s="751">
        <v>1151</v>
      </c>
    </row>
    <row r="454" spans="1:19" s="587" customFormat="1" ht="146.44999999999999" customHeight="1" thickBot="1">
      <c r="A454" s="1513"/>
      <c r="B454" s="1514"/>
      <c r="C454" s="1540"/>
      <c r="D454" s="1541"/>
      <c r="E454" s="1542"/>
      <c r="F454" s="1539"/>
      <c r="G454" s="720">
        <v>27.3</v>
      </c>
      <c r="H454" s="752">
        <v>10</v>
      </c>
      <c r="I454" s="752">
        <v>1</v>
      </c>
      <c r="J454" s="720">
        <v>84.2</v>
      </c>
      <c r="K454" s="721"/>
      <c r="L454" s="743" t="s">
        <v>270</v>
      </c>
      <c r="M454" s="744" t="s">
        <v>563</v>
      </c>
      <c r="N454" s="753">
        <v>122.5</v>
      </c>
      <c r="O454" s="702">
        <f t="shared" si="98"/>
        <v>122.5</v>
      </c>
      <c r="P454" s="754"/>
      <c r="Q454" s="636"/>
      <c r="R454" s="755" t="s">
        <v>565</v>
      </c>
      <c r="S454" s="756"/>
    </row>
    <row r="455" spans="1:19" s="587" customFormat="1" ht="51.75" thickBot="1">
      <c r="A455" s="1513"/>
      <c r="B455" s="1514"/>
      <c r="C455" s="1540"/>
      <c r="D455" s="1541"/>
      <c r="E455" s="1534"/>
      <c r="F455" s="721" t="s">
        <v>184</v>
      </c>
      <c r="G455" s="721" t="s">
        <v>139</v>
      </c>
      <c r="H455" s="721" t="s">
        <v>139</v>
      </c>
      <c r="I455" s="721" t="s">
        <v>139</v>
      </c>
      <c r="J455" s="721" t="s">
        <v>139</v>
      </c>
      <c r="K455" s="721" t="s">
        <v>531</v>
      </c>
      <c r="L455" s="1473" t="s">
        <v>24</v>
      </c>
      <c r="M455" s="1544"/>
      <c r="N455" s="757">
        <f>SUM(N450:N454)</f>
        <v>1932.2</v>
      </c>
      <c r="O455" s="757">
        <f>SUM(O450:O454)</f>
        <v>1932.2</v>
      </c>
      <c r="P455" s="757">
        <f>SUM(P450:P454)</f>
        <v>91.6</v>
      </c>
      <c r="Q455" s="757">
        <f>SUM(Q450:Q454)</f>
        <v>0</v>
      </c>
      <c r="R455" s="637"/>
      <c r="S455" s="638"/>
    </row>
    <row r="456" spans="1:19" s="611" customFormat="1" ht="63.75">
      <c r="A456" s="1513" t="s">
        <v>10</v>
      </c>
      <c r="B456" s="1514" t="s">
        <v>9</v>
      </c>
      <c r="C456" s="1514" t="s">
        <v>34</v>
      </c>
      <c r="D456" s="1515"/>
      <c r="E456" s="1545" t="s">
        <v>566</v>
      </c>
      <c r="F456" s="758" t="s">
        <v>567</v>
      </c>
      <c r="G456" s="159">
        <v>270</v>
      </c>
      <c r="H456" s="159">
        <v>440</v>
      </c>
      <c r="I456" s="159">
        <v>200</v>
      </c>
      <c r="J456" s="159">
        <v>180</v>
      </c>
      <c r="K456" s="168" t="s">
        <v>492</v>
      </c>
      <c r="L456" s="743" t="s">
        <v>32</v>
      </c>
      <c r="M456" s="759" t="s">
        <v>282</v>
      </c>
      <c r="N456" s="724">
        <v>8.5</v>
      </c>
      <c r="O456" s="760">
        <f>SUM(N456-Q456)</f>
        <v>8.5</v>
      </c>
      <c r="P456" s="634"/>
      <c r="Q456" s="761"/>
      <c r="R456" s="726" t="s">
        <v>568</v>
      </c>
      <c r="S456" s="720">
        <v>1090</v>
      </c>
    </row>
    <row r="457" spans="1:19" s="587" customFormat="1" ht="13.5" thickBot="1">
      <c r="A457" s="1513"/>
      <c r="B457" s="1514"/>
      <c r="C457" s="1514"/>
      <c r="D457" s="1515"/>
      <c r="E457" s="1535"/>
      <c r="F457" s="762"/>
      <c r="G457" s="762"/>
      <c r="H457" s="762"/>
      <c r="I457" s="762"/>
      <c r="J457" s="762"/>
      <c r="K457" s="763"/>
      <c r="L457" s="764"/>
      <c r="M457" s="765"/>
      <c r="N457" s="724"/>
      <c r="O457" s="760">
        <f>SUM(N457-Q457)</f>
        <v>0</v>
      </c>
      <c r="P457" s="766"/>
      <c r="Q457" s="767"/>
      <c r="R457" s="726"/>
      <c r="S457" s="720"/>
    </row>
    <row r="458" spans="1:19" s="587" customFormat="1" ht="51.75" thickBot="1">
      <c r="A458" s="1513"/>
      <c r="B458" s="1514"/>
      <c r="C458" s="1514"/>
      <c r="D458" s="1515"/>
      <c r="E458" s="1536"/>
      <c r="F458" s="721" t="s">
        <v>184</v>
      </c>
      <c r="G458" s="721" t="s">
        <v>139</v>
      </c>
      <c r="H458" s="721" t="s">
        <v>139</v>
      </c>
      <c r="I458" s="721" t="s">
        <v>139</v>
      </c>
      <c r="J458" s="721" t="s">
        <v>139</v>
      </c>
      <c r="K458" s="721" t="s">
        <v>185</v>
      </c>
      <c r="L458" s="1517" t="s">
        <v>24</v>
      </c>
      <c r="M458" s="1537"/>
      <c r="N458" s="646">
        <f t="shared" ref="N458:Q458" si="99">SUM(N456:N457)</f>
        <v>8.5</v>
      </c>
      <c r="O458" s="646">
        <f t="shared" si="99"/>
        <v>8.5</v>
      </c>
      <c r="P458" s="646">
        <f t="shared" si="99"/>
        <v>0</v>
      </c>
      <c r="Q458" s="647">
        <f t="shared" si="99"/>
        <v>0</v>
      </c>
      <c r="R458" s="648"/>
      <c r="S458" s="618"/>
    </row>
    <row r="459" spans="1:19" s="611" customFormat="1" ht="76.5">
      <c r="A459" s="1477" t="s">
        <v>10</v>
      </c>
      <c r="B459" s="1478" t="s">
        <v>9</v>
      </c>
      <c r="C459" s="1472" t="s">
        <v>38</v>
      </c>
      <c r="D459" s="1479"/>
      <c r="E459" s="1535" t="s">
        <v>569</v>
      </c>
      <c r="F459" s="159" t="s">
        <v>570</v>
      </c>
      <c r="G459" s="159">
        <v>450</v>
      </c>
      <c r="H459" s="159">
        <v>723</v>
      </c>
      <c r="I459" s="159">
        <v>600</v>
      </c>
      <c r="J459" s="159">
        <v>610</v>
      </c>
      <c r="K459" s="1289" t="s">
        <v>571</v>
      </c>
      <c r="L459" s="734" t="s">
        <v>118</v>
      </c>
      <c r="M459" s="768" t="s">
        <v>220</v>
      </c>
      <c r="N459" s="724">
        <v>2827.1</v>
      </c>
      <c r="O459" s="634">
        <f>SUM(N459-Q459)</f>
        <v>2827.1</v>
      </c>
      <c r="P459" s="766"/>
      <c r="Q459" s="769"/>
      <c r="R459" s="726" t="s">
        <v>572</v>
      </c>
      <c r="S459" s="720">
        <v>2383</v>
      </c>
    </row>
    <row r="460" spans="1:19" s="611" customFormat="1">
      <c r="A460" s="1477"/>
      <c r="B460" s="1478"/>
      <c r="C460" s="1472"/>
      <c r="D460" s="1480"/>
      <c r="E460" s="1535"/>
      <c r="F460" s="159"/>
      <c r="G460" s="159"/>
      <c r="H460" s="159"/>
      <c r="I460" s="159"/>
      <c r="J460" s="159"/>
      <c r="K460" s="1399"/>
      <c r="L460" s="770" t="s">
        <v>118</v>
      </c>
      <c r="M460" s="744" t="s">
        <v>220</v>
      </c>
      <c r="N460" s="724">
        <v>64.900000000000006</v>
      </c>
      <c r="O460" s="634">
        <f>SUM(N460-Q460)</f>
        <v>64.900000000000006</v>
      </c>
      <c r="P460" s="766"/>
      <c r="Q460" s="769"/>
      <c r="R460" s="726"/>
      <c r="S460" s="720"/>
    </row>
    <row r="461" spans="1:19" s="587" customFormat="1" ht="51.75" thickBot="1">
      <c r="A461" s="1513"/>
      <c r="B461" s="1478"/>
      <c r="C461" s="1514"/>
      <c r="D461" s="1480"/>
      <c r="E461" s="1535"/>
      <c r="F461" s="721" t="s">
        <v>184</v>
      </c>
      <c r="G461" s="721" t="s">
        <v>139</v>
      </c>
      <c r="H461" s="721" t="s">
        <v>139</v>
      </c>
      <c r="I461" s="721" t="s">
        <v>139</v>
      </c>
      <c r="J461" s="721" t="s">
        <v>139</v>
      </c>
      <c r="K461" s="721" t="s">
        <v>531</v>
      </c>
      <c r="L461" s="771" t="s">
        <v>118</v>
      </c>
      <c r="M461" s="772" t="s">
        <v>573</v>
      </c>
      <c r="N461" s="773">
        <v>19.8</v>
      </c>
      <c r="O461" s="766">
        <f>SUM(N461-Q461)</f>
        <v>19.8</v>
      </c>
      <c r="P461" s="766">
        <v>15.6</v>
      </c>
      <c r="Q461" s="769"/>
      <c r="R461" s="726"/>
      <c r="S461" s="720"/>
    </row>
    <row r="462" spans="1:19" s="587" customFormat="1" ht="51.75" thickBot="1">
      <c r="A462" s="1513"/>
      <c r="B462" s="1472"/>
      <c r="C462" s="1514"/>
      <c r="D462" s="1481"/>
      <c r="E462" s="1536"/>
      <c r="F462" s="721" t="s">
        <v>184</v>
      </c>
      <c r="G462" s="721" t="s">
        <v>139</v>
      </c>
      <c r="H462" s="721" t="s">
        <v>139</v>
      </c>
      <c r="I462" s="721" t="s">
        <v>139</v>
      </c>
      <c r="J462" s="721" t="s">
        <v>139</v>
      </c>
      <c r="K462" s="721" t="s">
        <v>531</v>
      </c>
      <c r="L462" s="1517" t="s">
        <v>24</v>
      </c>
      <c r="M462" s="1537"/>
      <c r="N462" s="646">
        <f t="shared" ref="N462:Q462" si="100">SUM(N459:N461)</f>
        <v>2911.8</v>
      </c>
      <c r="O462" s="646">
        <f t="shared" si="100"/>
        <v>2911.8</v>
      </c>
      <c r="P462" s="646">
        <f t="shared" si="100"/>
        <v>15.6</v>
      </c>
      <c r="Q462" s="647">
        <f t="shared" si="100"/>
        <v>0</v>
      </c>
      <c r="R462" s="648"/>
      <c r="S462" s="618"/>
    </row>
    <row r="463" spans="1:19" s="611" customFormat="1" ht="54.75" customHeight="1">
      <c r="A463" s="1477" t="s">
        <v>10</v>
      </c>
      <c r="B463" s="1478" t="s">
        <v>9</v>
      </c>
      <c r="C463" s="1472" t="s">
        <v>116</v>
      </c>
      <c r="D463" s="1479"/>
      <c r="E463" s="1535" t="s">
        <v>574</v>
      </c>
      <c r="F463" s="1538" t="s">
        <v>575</v>
      </c>
      <c r="G463" s="159">
        <v>160</v>
      </c>
      <c r="H463" s="159">
        <v>170</v>
      </c>
      <c r="I463" s="159">
        <v>170</v>
      </c>
      <c r="J463" s="159">
        <v>170</v>
      </c>
      <c r="K463" s="1289" t="s">
        <v>576</v>
      </c>
      <c r="L463" s="734" t="s">
        <v>118</v>
      </c>
      <c r="M463" s="768" t="s">
        <v>577</v>
      </c>
      <c r="N463" s="774">
        <v>1095.5</v>
      </c>
      <c r="O463" s="766">
        <f>SUM(N463-Q463)</f>
        <v>1095.5</v>
      </c>
      <c r="P463" s="766"/>
      <c r="Q463" s="769"/>
      <c r="R463" s="726" t="s">
        <v>578</v>
      </c>
      <c r="S463" s="720">
        <v>670</v>
      </c>
    </row>
    <row r="464" spans="1:19" s="587" customFormat="1" ht="33" customHeight="1" thickBot="1">
      <c r="A464" s="1513"/>
      <c r="B464" s="1478"/>
      <c r="C464" s="1514"/>
      <c r="D464" s="1480"/>
      <c r="E464" s="1535"/>
      <c r="F464" s="1539"/>
      <c r="G464" s="159"/>
      <c r="H464" s="159"/>
      <c r="I464" s="159"/>
      <c r="J464" s="159"/>
      <c r="K464" s="1399"/>
      <c r="L464" s="771" t="s">
        <v>118</v>
      </c>
      <c r="M464" s="772" t="s">
        <v>573</v>
      </c>
      <c r="N464" s="773">
        <v>43.9</v>
      </c>
      <c r="O464" s="766">
        <f>SUM(N464-Q464)</f>
        <v>43.9</v>
      </c>
      <c r="P464" s="766">
        <v>34.6</v>
      </c>
      <c r="Q464" s="769"/>
      <c r="R464" s="726"/>
      <c r="S464" s="720"/>
    </row>
    <row r="465" spans="1:19" s="587" customFormat="1" ht="51.75" thickBot="1">
      <c r="A465" s="1513"/>
      <c r="B465" s="1472"/>
      <c r="C465" s="1514"/>
      <c r="D465" s="1481"/>
      <c r="E465" s="1536"/>
      <c r="F465" s="721" t="s">
        <v>184</v>
      </c>
      <c r="G465" s="721" t="s">
        <v>139</v>
      </c>
      <c r="H465" s="721" t="s">
        <v>139</v>
      </c>
      <c r="I465" s="721" t="s">
        <v>139</v>
      </c>
      <c r="J465" s="721" t="s">
        <v>139</v>
      </c>
      <c r="K465" s="721" t="s">
        <v>531</v>
      </c>
      <c r="L465" s="1517" t="s">
        <v>24</v>
      </c>
      <c r="M465" s="1537"/>
      <c r="N465" s="672">
        <f t="shared" ref="N465:Q465" si="101">SUM(N463:N464)</f>
        <v>1139.4000000000001</v>
      </c>
      <c r="O465" s="672">
        <f t="shared" si="101"/>
        <v>1139.4000000000001</v>
      </c>
      <c r="P465" s="672">
        <f t="shared" si="101"/>
        <v>34.6</v>
      </c>
      <c r="Q465" s="672">
        <f t="shared" si="101"/>
        <v>0</v>
      </c>
      <c r="R465" s="648"/>
      <c r="S465" s="618"/>
    </row>
    <row r="466" spans="1:19" s="611" customFormat="1" ht="89.25">
      <c r="A466" s="1475" t="s">
        <v>10</v>
      </c>
      <c r="B466" s="1471" t="s">
        <v>9</v>
      </c>
      <c r="C466" s="1471" t="s">
        <v>14</v>
      </c>
      <c r="D466" s="1479"/>
      <c r="E466" s="1525" t="s">
        <v>579</v>
      </c>
      <c r="F466" s="758" t="s">
        <v>580</v>
      </c>
      <c r="G466" s="159"/>
      <c r="H466" s="159">
        <v>20</v>
      </c>
      <c r="I466" s="159">
        <v>30</v>
      </c>
      <c r="J466" s="159">
        <v>30</v>
      </c>
      <c r="K466" s="168" t="s">
        <v>581</v>
      </c>
      <c r="L466" s="743" t="s">
        <v>40</v>
      </c>
      <c r="M466" s="768" t="s">
        <v>582</v>
      </c>
      <c r="N466" s="724">
        <v>2.8</v>
      </c>
      <c r="O466" s="760">
        <f>SUM(N466-Q466)</f>
        <v>2.8</v>
      </c>
      <c r="P466" s="634">
        <v>2.8</v>
      </c>
      <c r="Q466" s="761"/>
      <c r="R466" s="726" t="s">
        <v>583</v>
      </c>
      <c r="S466" s="720">
        <v>80</v>
      </c>
    </row>
    <row r="467" spans="1:19" s="587" customFormat="1" ht="13.5" thickBot="1">
      <c r="A467" s="1476"/>
      <c r="B467" s="1478"/>
      <c r="C467" s="1478"/>
      <c r="D467" s="1480"/>
      <c r="E467" s="1525"/>
      <c r="F467" s="720"/>
      <c r="G467" s="720"/>
      <c r="H467" s="720"/>
      <c r="I467" s="720"/>
      <c r="J467" s="720"/>
      <c r="K467" s="721"/>
      <c r="L467" s="743"/>
      <c r="M467" s="768"/>
      <c r="N467" s="724"/>
      <c r="O467" s="760">
        <f>SUM(N467-Q467)</f>
        <v>0</v>
      </c>
      <c r="P467" s="634"/>
      <c r="Q467" s="761"/>
      <c r="R467" s="726"/>
      <c r="S467" s="720"/>
    </row>
    <row r="468" spans="1:19" s="587" customFormat="1" ht="51.75" thickBot="1">
      <c r="A468" s="1477"/>
      <c r="B468" s="1472"/>
      <c r="C468" s="1472"/>
      <c r="D468" s="1481"/>
      <c r="E468" s="1525"/>
      <c r="F468" s="721" t="s">
        <v>184</v>
      </c>
      <c r="G468" s="721" t="s">
        <v>139</v>
      </c>
      <c r="H468" s="721">
        <v>1.1000000000000001</v>
      </c>
      <c r="I468" s="721">
        <v>1</v>
      </c>
      <c r="J468" s="721">
        <v>0.7</v>
      </c>
      <c r="K468" s="721" t="s">
        <v>531</v>
      </c>
      <c r="L468" s="1511" t="s">
        <v>24</v>
      </c>
      <c r="M468" s="1511"/>
      <c r="N468" s="672">
        <f t="shared" ref="N468:Q468" si="102">SUM(N466:N467)</f>
        <v>2.8</v>
      </c>
      <c r="O468" s="672">
        <f t="shared" si="102"/>
        <v>2.8</v>
      </c>
      <c r="P468" s="672">
        <f t="shared" si="102"/>
        <v>2.8</v>
      </c>
      <c r="Q468" s="672">
        <f t="shared" si="102"/>
        <v>0</v>
      </c>
      <c r="R468" s="648"/>
      <c r="S468" s="618"/>
    </row>
    <row r="469" spans="1:19" s="611" customFormat="1" ht="63.75">
      <c r="A469" s="1475" t="s">
        <v>10</v>
      </c>
      <c r="B469" s="1471" t="s">
        <v>9</v>
      </c>
      <c r="C469" s="1526" t="s">
        <v>134</v>
      </c>
      <c r="D469" s="1529"/>
      <c r="E469" s="1482" t="s">
        <v>584</v>
      </c>
      <c r="F469" s="159" t="s">
        <v>585</v>
      </c>
      <c r="G469" s="227"/>
      <c r="H469" s="227">
        <v>40</v>
      </c>
      <c r="I469" s="227">
        <v>30</v>
      </c>
      <c r="J469" s="227">
        <v>80</v>
      </c>
      <c r="K469" s="227" t="s">
        <v>492</v>
      </c>
      <c r="L469" s="622" t="s">
        <v>32</v>
      </c>
      <c r="M469" s="775" t="s">
        <v>39</v>
      </c>
      <c r="N469" s="724">
        <v>5</v>
      </c>
      <c r="O469" s="760">
        <f>SUM(N469-Q469)</f>
        <v>5</v>
      </c>
      <c r="P469" s="634"/>
      <c r="Q469" s="761"/>
      <c r="R469" s="776" t="s">
        <v>586</v>
      </c>
      <c r="S469" s="777" t="s">
        <v>587</v>
      </c>
    </row>
    <row r="470" spans="1:19" s="587" customFormat="1" ht="13.5" thickBot="1">
      <c r="A470" s="1476"/>
      <c r="B470" s="1478"/>
      <c r="C470" s="1527"/>
      <c r="D470" s="1530"/>
      <c r="E470" s="1482"/>
      <c r="F470" s="638"/>
      <c r="G470" s="638"/>
      <c r="H470" s="638"/>
      <c r="I470" s="638"/>
      <c r="J470" s="638"/>
      <c r="K470" s="778"/>
      <c r="L470" s="622"/>
      <c r="M470" s="775"/>
      <c r="N470" s="724"/>
      <c r="O470" s="760">
        <f>SUM(N470-Q470)</f>
        <v>0</v>
      </c>
      <c r="P470" s="634"/>
      <c r="Q470" s="761"/>
      <c r="R470" s="776"/>
      <c r="S470" s="777"/>
    </row>
    <row r="471" spans="1:19" s="587" customFormat="1" ht="51.75" thickBot="1">
      <c r="A471" s="1477"/>
      <c r="B471" s="1472"/>
      <c r="C471" s="1528"/>
      <c r="D471" s="1531"/>
      <c r="E471" s="1482"/>
      <c r="F471" s="721" t="s">
        <v>184</v>
      </c>
      <c r="G471" s="721" t="s">
        <v>139</v>
      </c>
      <c r="H471" s="721" t="s">
        <v>139</v>
      </c>
      <c r="I471" s="721" t="s">
        <v>139</v>
      </c>
      <c r="J471" s="721" t="s">
        <v>139</v>
      </c>
      <c r="K471" s="721" t="s">
        <v>531</v>
      </c>
      <c r="L471" s="1532" t="s">
        <v>24</v>
      </c>
      <c r="M471" s="1532"/>
      <c r="N471" s="672">
        <f t="shared" ref="N471:Q471" si="103">SUM(N469:N470)</f>
        <v>5</v>
      </c>
      <c r="O471" s="672">
        <f t="shared" si="103"/>
        <v>5</v>
      </c>
      <c r="P471" s="672">
        <f t="shared" si="103"/>
        <v>0</v>
      </c>
      <c r="Q471" s="672">
        <f t="shared" si="103"/>
        <v>0</v>
      </c>
      <c r="R471" s="779"/>
      <c r="S471" s="780"/>
    </row>
    <row r="472" spans="1:19" s="611" customFormat="1" ht="76.5">
      <c r="A472" s="1475" t="s">
        <v>10</v>
      </c>
      <c r="B472" s="1471" t="s">
        <v>9</v>
      </c>
      <c r="C472" s="1526" t="s">
        <v>135</v>
      </c>
      <c r="D472" s="1529"/>
      <c r="E472" s="1482" t="s">
        <v>588</v>
      </c>
      <c r="F472" s="781" t="s">
        <v>589</v>
      </c>
      <c r="G472" s="638">
        <v>530</v>
      </c>
      <c r="H472" s="638">
        <v>530</v>
      </c>
      <c r="I472" s="638">
        <v>530</v>
      </c>
      <c r="J472" s="638">
        <v>530</v>
      </c>
      <c r="K472" s="389" t="s">
        <v>590</v>
      </c>
      <c r="L472" s="622" t="s">
        <v>246</v>
      </c>
      <c r="M472" s="736" t="s">
        <v>282</v>
      </c>
      <c r="N472" s="724">
        <v>66.5</v>
      </c>
      <c r="O472" s="760">
        <f>SUM(N472-Q472)</f>
        <v>66.5</v>
      </c>
      <c r="P472" s="634"/>
      <c r="Q472" s="761"/>
      <c r="R472" s="637" t="s">
        <v>591</v>
      </c>
      <c r="S472" s="638">
        <v>530</v>
      </c>
    </row>
    <row r="473" spans="1:19" s="587" customFormat="1" ht="13.5" thickBot="1">
      <c r="A473" s="1476"/>
      <c r="B473" s="1478"/>
      <c r="C473" s="1527"/>
      <c r="D473" s="1530"/>
      <c r="E473" s="1482"/>
      <c r="F473" s="638"/>
      <c r="G473" s="638"/>
      <c r="H473" s="638"/>
      <c r="I473" s="638"/>
      <c r="J473" s="638"/>
      <c r="K473" s="778"/>
      <c r="L473" s="622"/>
      <c r="M473" s="736"/>
      <c r="N473" s="724"/>
      <c r="O473" s="760">
        <f>SUM(N473-Q473)</f>
        <v>0</v>
      </c>
      <c r="P473" s="634"/>
      <c r="Q473" s="761"/>
      <c r="R473" s="637"/>
      <c r="S473" s="638"/>
    </row>
    <row r="474" spans="1:19" s="587" customFormat="1" ht="35.25" customHeight="1" thickBot="1">
      <c r="A474" s="1477"/>
      <c r="B474" s="1472"/>
      <c r="C474" s="1528"/>
      <c r="D474" s="1531"/>
      <c r="E474" s="1482"/>
      <c r="F474" s="721" t="s">
        <v>184</v>
      </c>
      <c r="G474" s="721" t="s">
        <v>139</v>
      </c>
      <c r="H474" s="721" t="s">
        <v>139</v>
      </c>
      <c r="I474" s="721" t="s">
        <v>139</v>
      </c>
      <c r="J474" s="721" t="s">
        <v>139</v>
      </c>
      <c r="K474" s="721" t="s">
        <v>531</v>
      </c>
      <c r="L474" s="1483" t="s">
        <v>24</v>
      </c>
      <c r="M474" s="1532"/>
      <c r="N474" s="672">
        <f t="shared" ref="N474:Q474" si="104">SUM(N472:N473)</f>
        <v>66.5</v>
      </c>
      <c r="O474" s="672">
        <f t="shared" si="104"/>
        <v>66.5</v>
      </c>
      <c r="P474" s="672">
        <f t="shared" si="104"/>
        <v>0</v>
      </c>
      <c r="Q474" s="672">
        <f t="shared" si="104"/>
        <v>0</v>
      </c>
      <c r="R474" s="779"/>
      <c r="S474" s="780"/>
    </row>
    <row r="475" spans="1:19" s="611" customFormat="1" ht="70.5" customHeight="1">
      <c r="A475" s="1475" t="s">
        <v>10</v>
      </c>
      <c r="B475" s="1471" t="s">
        <v>9</v>
      </c>
      <c r="C475" s="1471" t="s">
        <v>592</v>
      </c>
      <c r="D475" s="1479"/>
      <c r="E475" s="1525" t="s">
        <v>593</v>
      </c>
      <c r="F475" s="1533" t="s">
        <v>594</v>
      </c>
      <c r="G475" s="720">
        <v>12</v>
      </c>
      <c r="H475" s="720">
        <v>12</v>
      </c>
      <c r="I475" s="720">
        <v>12</v>
      </c>
      <c r="J475" s="720">
        <v>12</v>
      </c>
      <c r="K475" s="159" t="s">
        <v>219</v>
      </c>
      <c r="L475" s="743" t="s">
        <v>32</v>
      </c>
      <c r="M475" s="782" t="s">
        <v>220</v>
      </c>
      <c r="N475" s="717">
        <v>52</v>
      </c>
      <c r="O475" s="625">
        <f>SUM(N475-Q475)</f>
        <v>52</v>
      </c>
      <c r="P475" s="661"/>
      <c r="Q475" s="783"/>
      <c r="R475" s="726" t="s">
        <v>595</v>
      </c>
      <c r="S475" s="720">
        <v>12</v>
      </c>
    </row>
    <row r="476" spans="1:19" s="587" customFormat="1" ht="13.5" thickBot="1">
      <c r="A476" s="1476"/>
      <c r="B476" s="1478"/>
      <c r="C476" s="1478"/>
      <c r="D476" s="1480"/>
      <c r="E476" s="1525"/>
      <c r="F476" s="1534"/>
      <c r="G476" s="720">
        <v>27</v>
      </c>
      <c r="H476" s="720">
        <v>28</v>
      </c>
      <c r="I476" s="720">
        <v>29</v>
      </c>
      <c r="J476" s="720">
        <v>33</v>
      </c>
      <c r="K476" s="721"/>
      <c r="L476" s="743" t="s">
        <v>32</v>
      </c>
      <c r="M476" s="782"/>
      <c r="N476" s="724"/>
      <c r="O476" s="634">
        <f>SUM(N476-Q476)</f>
        <v>0</v>
      </c>
      <c r="P476" s="634"/>
      <c r="Q476" s="725"/>
      <c r="R476" s="726" t="s">
        <v>596</v>
      </c>
      <c r="S476" s="720">
        <v>33</v>
      </c>
    </row>
    <row r="477" spans="1:19" s="587" customFormat="1" ht="51.75" thickBot="1">
      <c r="A477" s="1477"/>
      <c r="B477" s="1472"/>
      <c r="C477" s="1472"/>
      <c r="D477" s="1481"/>
      <c r="E477" s="1525"/>
      <c r="F477" s="721" t="s">
        <v>184</v>
      </c>
      <c r="G477" s="721" t="s">
        <v>139</v>
      </c>
      <c r="H477" s="721" t="s">
        <v>139</v>
      </c>
      <c r="I477" s="721" t="s">
        <v>139</v>
      </c>
      <c r="J477" s="721" t="s">
        <v>139</v>
      </c>
      <c r="K477" s="721" t="s">
        <v>531</v>
      </c>
      <c r="L477" s="1511" t="s">
        <v>24</v>
      </c>
      <c r="M477" s="1511"/>
      <c r="N477" s="672">
        <f t="shared" ref="N477:Q477" si="105">SUM(N475:N476)</f>
        <v>52</v>
      </c>
      <c r="O477" s="672">
        <f t="shared" si="105"/>
        <v>52</v>
      </c>
      <c r="P477" s="672">
        <f t="shared" si="105"/>
        <v>0</v>
      </c>
      <c r="Q477" s="672">
        <f t="shared" si="105"/>
        <v>0</v>
      </c>
      <c r="R477" s="648"/>
      <c r="S477" s="618"/>
    </row>
    <row r="478" spans="1:19" s="611" customFormat="1" ht="60" customHeight="1">
      <c r="A478" s="1475" t="s">
        <v>10</v>
      </c>
      <c r="B478" s="1471" t="s">
        <v>9</v>
      </c>
      <c r="C478" s="1471" t="s">
        <v>408</v>
      </c>
      <c r="D478" s="1479"/>
      <c r="E478" s="1525" t="s">
        <v>597</v>
      </c>
      <c r="F478" s="721" t="s">
        <v>503</v>
      </c>
      <c r="G478" s="720"/>
      <c r="H478" s="720">
        <v>28</v>
      </c>
      <c r="I478" s="720">
        <v>28</v>
      </c>
      <c r="J478" s="720">
        <v>28</v>
      </c>
      <c r="K478" s="721" t="s">
        <v>548</v>
      </c>
      <c r="L478" s="743" t="s">
        <v>32</v>
      </c>
      <c r="M478" s="736" t="s">
        <v>493</v>
      </c>
      <c r="N478" s="717">
        <v>9.1999999999999993</v>
      </c>
      <c r="O478" s="625">
        <f>SUM(N478-Q478)</f>
        <v>9.1999999999999993</v>
      </c>
      <c r="P478" s="661"/>
      <c r="Q478" s="783"/>
      <c r="R478" s="637" t="s">
        <v>598</v>
      </c>
      <c r="S478" s="638">
        <v>28</v>
      </c>
    </row>
    <row r="479" spans="1:19" s="587" customFormat="1" ht="13.5" thickBot="1">
      <c r="A479" s="1476"/>
      <c r="B479" s="1478"/>
      <c r="C479" s="1478"/>
      <c r="D479" s="1480"/>
      <c r="E479" s="1525"/>
      <c r="F479" s="720"/>
      <c r="G479" s="720"/>
      <c r="H479" s="720"/>
      <c r="I479" s="720"/>
      <c r="J479" s="720"/>
      <c r="K479" s="721"/>
      <c r="L479" s="743"/>
      <c r="M479" s="782"/>
      <c r="N479" s="724"/>
      <c r="O479" s="634">
        <f>SUM(N479-Q479)</f>
        <v>0</v>
      </c>
      <c r="P479" s="634"/>
      <c r="Q479" s="725"/>
      <c r="R479" s="726"/>
      <c r="S479" s="720"/>
    </row>
    <row r="480" spans="1:19" s="587" customFormat="1" ht="51.75" thickBot="1">
      <c r="A480" s="1477"/>
      <c r="B480" s="1472"/>
      <c r="C480" s="1472"/>
      <c r="D480" s="1481"/>
      <c r="E480" s="1525"/>
      <c r="F480" s="721" t="s">
        <v>184</v>
      </c>
      <c r="G480" s="721" t="s">
        <v>139</v>
      </c>
      <c r="H480" s="721" t="s">
        <v>139</v>
      </c>
      <c r="I480" s="721" t="s">
        <v>139</v>
      </c>
      <c r="J480" s="721" t="s">
        <v>139</v>
      </c>
      <c r="K480" s="721" t="s">
        <v>531</v>
      </c>
      <c r="L480" s="1511" t="s">
        <v>24</v>
      </c>
      <c r="M480" s="1511"/>
      <c r="N480" s="672">
        <f t="shared" ref="N480:Q480" si="106">SUM(N478:N479)</f>
        <v>9.1999999999999993</v>
      </c>
      <c r="O480" s="672">
        <f t="shared" si="106"/>
        <v>9.1999999999999993</v>
      </c>
      <c r="P480" s="672">
        <f t="shared" si="106"/>
        <v>0</v>
      </c>
      <c r="Q480" s="672">
        <f t="shared" si="106"/>
        <v>0</v>
      </c>
      <c r="R480" s="648"/>
      <c r="S480" s="618"/>
    </row>
    <row r="481" spans="1:19" s="611" customFormat="1" ht="21.75" customHeight="1">
      <c r="A481" s="1475" t="s">
        <v>10</v>
      </c>
      <c r="B481" s="1471" t="s">
        <v>9</v>
      </c>
      <c r="C481" s="1471" t="s">
        <v>491</v>
      </c>
      <c r="D481" s="1479"/>
      <c r="E481" s="1525" t="s">
        <v>599</v>
      </c>
      <c r="F481" s="720" t="s">
        <v>415</v>
      </c>
      <c r="G481" s="720"/>
      <c r="H481" s="784" t="s">
        <v>600</v>
      </c>
      <c r="I481" s="784" t="s">
        <v>601</v>
      </c>
      <c r="J481" s="720" t="s">
        <v>601</v>
      </c>
      <c r="K481" s="721" t="s">
        <v>548</v>
      </c>
      <c r="L481" s="743" t="s">
        <v>32</v>
      </c>
      <c r="M481" s="782" t="s">
        <v>220</v>
      </c>
      <c r="N481" s="717">
        <v>48.7</v>
      </c>
      <c r="O481" s="625">
        <f>SUM(N481-Q481)</f>
        <v>48.7</v>
      </c>
      <c r="P481" s="661"/>
      <c r="Q481" s="783"/>
      <c r="R481" s="726" t="s">
        <v>602</v>
      </c>
      <c r="S481" s="784" t="s">
        <v>600</v>
      </c>
    </row>
    <row r="482" spans="1:19" s="587" customFormat="1" ht="13.5" thickBot="1">
      <c r="A482" s="1476"/>
      <c r="B482" s="1478"/>
      <c r="C482" s="1478"/>
      <c r="D482" s="1480"/>
      <c r="E482" s="1525"/>
      <c r="F482" s="720"/>
      <c r="G482" s="720"/>
      <c r="H482" s="720"/>
      <c r="I482" s="720"/>
      <c r="J482" s="720"/>
      <c r="K482" s="721"/>
      <c r="L482" s="743" t="s">
        <v>270</v>
      </c>
      <c r="M482" s="785" t="s">
        <v>220</v>
      </c>
      <c r="N482" s="724">
        <v>127.9</v>
      </c>
      <c r="O482" s="760">
        <f>SUM(N482-Q482)</f>
        <v>127.9</v>
      </c>
      <c r="P482" s="634"/>
      <c r="Q482" s="761"/>
      <c r="R482" s="669" t="s">
        <v>603</v>
      </c>
      <c r="S482" s="653" t="s">
        <v>604</v>
      </c>
    </row>
    <row r="483" spans="1:19" s="587" customFormat="1" ht="51.75" thickBot="1">
      <c r="A483" s="1477"/>
      <c r="B483" s="1472"/>
      <c r="C483" s="1472"/>
      <c r="D483" s="1481"/>
      <c r="E483" s="1525"/>
      <c r="F483" s="721" t="s">
        <v>184</v>
      </c>
      <c r="G483" s="721" t="s">
        <v>139</v>
      </c>
      <c r="H483" s="721" t="s">
        <v>139</v>
      </c>
      <c r="I483" s="721" t="s">
        <v>139</v>
      </c>
      <c r="J483" s="721" t="s">
        <v>139</v>
      </c>
      <c r="K483" s="721" t="s">
        <v>531</v>
      </c>
      <c r="L483" s="1511" t="s">
        <v>24</v>
      </c>
      <c r="M483" s="1511"/>
      <c r="N483" s="672">
        <f t="shared" ref="N483:Q483" si="107">SUM(N481:N482)</f>
        <v>176.60000000000002</v>
      </c>
      <c r="O483" s="672">
        <f t="shared" si="107"/>
        <v>176.60000000000002</v>
      </c>
      <c r="P483" s="672">
        <f t="shared" si="107"/>
        <v>0</v>
      </c>
      <c r="Q483" s="672">
        <f t="shared" si="107"/>
        <v>0</v>
      </c>
      <c r="R483" s="648"/>
      <c r="S483" s="618"/>
    </row>
    <row r="484" spans="1:19" s="611" customFormat="1" ht="34.5" customHeight="1">
      <c r="A484" s="1501" t="s">
        <v>10</v>
      </c>
      <c r="B484" s="1502" t="s">
        <v>9</v>
      </c>
      <c r="C484" s="1502" t="s">
        <v>120</v>
      </c>
      <c r="D484" s="1503"/>
      <c r="E484" s="1504" t="s">
        <v>605</v>
      </c>
      <c r="F484" s="721" t="s">
        <v>606</v>
      </c>
      <c r="G484" s="720"/>
      <c r="H484" s="720"/>
      <c r="I484" s="720"/>
      <c r="J484" s="720">
        <v>100</v>
      </c>
      <c r="K484" s="721" t="s">
        <v>143</v>
      </c>
      <c r="L484" s="786" t="s">
        <v>32</v>
      </c>
      <c r="M484" s="768" t="s">
        <v>282</v>
      </c>
      <c r="N484" s="701">
        <v>30</v>
      </c>
      <c r="O484" s="702">
        <f>SUM(N484-Q484)</f>
        <v>30</v>
      </c>
      <c r="P484" s="702"/>
      <c r="Q484" s="636"/>
      <c r="R484" s="787" t="s">
        <v>607</v>
      </c>
      <c r="S484" s="720">
        <v>100</v>
      </c>
    </row>
    <row r="485" spans="1:19" s="611" customFormat="1" ht="34.5" customHeight="1">
      <c r="A485" s="1501"/>
      <c r="B485" s="1502"/>
      <c r="C485" s="1502"/>
      <c r="D485" s="1503"/>
      <c r="E485" s="1505"/>
      <c r="F485" s="720"/>
      <c r="G485" s="720"/>
      <c r="H485" s="720"/>
      <c r="I485" s="720"/>
      <c r="J485" s="720"/>
      <c r="K485" s="721" t="s">
        <v>143</v>
      </c>
      <c r="L485" s="786" t="s">
        <v>246</v>
      </c>
      <c r="M485" s="768"/>
      <c r="N485" s="701">
        <v>17.899999999999999</v>
      </c>
      <c r="O485" s="702">
        <f t="shared" ref="O485:O486" si="108">SUM(N485-Q485)</f>
        <v>17.899999999999999</v>
      </c>
      <c r="P485" s="702"/>
      <c r="Q485" s="636"/>
      <c r="R485" s="726"/>
      <c r="S485" s="720"/>
    </row>
    <row r="486" spans="1:19" s="611" customFormat="1" ht="34.5" customHeight="1" thickBot="1">
      <c r="A486" s="1501"/>
      <c r="B486" s="1502"/>
      <c r="C486" s="1502"/>
      <c r="D486" s="1503"/>
      <c r="E486" s="1505"/>
      <c r="F486" s="720"/>
      <c r="G486" s="720"/>
      <c r="H486" s="720"/>
      <c r="I486" s="720"/>
      <c r="J486" s="720"/>
      <c r="K486" s="721" t="s">
        <v>143</v>
      </c>
      <c r="L486" s="786" t="s">
        <v>32</v>
      </c>
      <c r="M486" s="768" t="s">
        <v>608</v>
      </c>
      <c r="N486" s="701">
        <v>51</v>
      </c>
      <c r="O486" s="702">
        <f t="shared" si="108"/>
        <v>51</v>
      </c>
      <c r="P486" s="702"/>
      <c r="Q486" s="636"/>
      <c r="R486" s="726"/>
      <c r="S486" s="720"/>
    </row>
    <row r="487" spans="1:19" s="587" customFormat="1" ht="26.25" thickBot="1">
      <c r="A487" s="1501"/>
      <c r="B487" s="1502"/>
      <c r="C487" s="1502"/>
      <c r="D487" s="1503"/>
      <c r="E487" s="1506"/>
      <c r="F487" s="227" t="s">
        <v>184</v>
      </c>
      <c r="G487" s="159" t="s">
        <v>139</v>
      </c>
      <c r="H487" s="159" t="s">
        <v>139</v>
      </c>
      <c r="I487" s="159" t="s">
        <v>139</v>
      </c>
      <c r="J487" s="159" t="s">
        <v>139</v>
      </c>
      <c r="K487" s="159" t="s">
        <v>609</v>
      </c>
      <c r="L487" s="1511" t="s">
        <v>24</v>
      </c>
      <c r="M487" s="1511"/>
      <c r="N487" s="672">
        <f>SUM(N484:N486)</f>
        <v>98.9</v>
      </c>
      <c r="O487" s="672">
        <f>SUM(O484:O486)</f>
        <v>98.9</v>
      </c>
      <c r="P487" s="672">
        <f>SUM(P484:P486)</f>
        <v>0</v>
      </c>
      <c r="Q487" s="672">
        <f>SUM(Q484:Q486)</f>
        <v>0</v>
      </c>
      <c r="R487" s="648"/>
      <c r="S487" s="618"/>
    </row>
    <row r="488" spans="1:19" s="611" customFormat="1" ht="13.5" thickBot="1">
      <c r="A488" s="612" t="s">
        <v>10</v>
      </c>
      <c r="B488" s="643" t="s">
        <v>9</v>
      </c>
      <c r="C488" s="644"/>
      <c r="D488" s="645"/>
      <c r="E488" s="1522" t="s">
        <v>23</v>
      </c>
      <c r="F488" s="1453"/>
      <c r="G488" s="1453"/>
      <c r="H488" s="1453"/>
      <c r="I488" s="1453"/>
      <c r="J488" s="1453"/>
      <c r="K488" s="1453"/>
      <c r="L488" s="1453"/>
      <c r="M488" s="1453"/>
      <c r="N488" s="707">
        <f>N440+N443+N446+N449+N455+N458+N462+N465+N468+N471+N474+N477+N480+N483+N487</f>
        <v>6868.6</v>
      </c>
      <c r="O488" s="707">
        <f>O440+O443+O446+O449+O455+O458+O462+O465+O468+O471+O474+O477+O480+O483+O487</f>
        <v>6868.6</v>
      </c>
      <c r="P488" s="707">
        <f>P440+P443+P446+P449+P455+P458+P462+P465+P468+P471+P474+P477+P480+P483+P487</f>
        <v>152.4</v>
      </c>
      <c r="Q488" s="707">
        <f>Q440+Q443+Q446+Q449+Q455+Q458+Q462+Q465+Q468+Q471+Q474+Q477+Q480+Q483+Q487</f>
        <v>0</v>
      </c>
      <c r="R488" s="648"/>
      <c r="S488" s="618"/>
    </row>
    <row r="489" spans="1:19" s="611" customFormat="1" ht="36.75" customHeight="1" thickBot="1">
      <c r="A489" s="612" t="s">
        <v>10</v>
      </c>
      <c r="B489" s="643" t="s">
        <v>10</v>
      </c>
      <c r="C489" s="614"/>
      <c r="D489" s="615"/>
      <c r="E489" s="1498" t="s">
        <v>610</v>
      </c>
      <c r="F489" s="1500"/>
      <c r="G489" s="1500"/>
      <c r="H489" s="1500"/>
      <c r="I489" s="1500"/>
      <c r="J489" s="1500"/>
      <c r="K489" s="1500"/>
      <c r="L489" s="1500"/>
      <c r="M489" s="1500"/>
      <c r="N489" s="616"/>
      <c r="O489" s="616"/>
      <c r="P489" s="616"/>
      <c r="Q489" s="650"/>
      <c r="R489" s="651"/>
      <c r="S489" s="618"/>
    </row>
    <row r="490" spans="1:19" s="611" customFormat="1" ht="40.5" customHeight="1">
      <c r="A490" s="1513" t="s">
        <v>10</v>
      </c>
      <c r="B490" s="1514" t="s">
        <v>10</v>
      </c>
      <c r="C490" s="1514" t="s">
        <v>9</v>
      </c>
      <c r="D490" s="1515"/>
      <c r="E490" s="1523" t="s">
        <v>611</v>
      </c>
      <c r="F490" s="788" t="s">
        <v>612</v>
      </c>
      <c r="G490" s="789"/>
      <c r="H490" s="789"/>
      <c r="I490" s="789"/>
      <c r="J490" s="789">
        <v>2</v>
      </c>
      <c r="K490" s="790" t="s">
        <v>613</v>
      </c>
      <c r="L490" s="786" t="s">
        <v>32</v>
      </c>
      <c r="M490" s="791" t="s">
        <v>614</v>
      </c>
      <c r="N490" s="792">
        <v>50</v>
      </c>
      <c r="O490" s="793">
        <f>SUM(N490-Q490)</f>
        <v>50</v>
      </c>
      <c r="P490" s="793"/>
      <c r="Q490" s="794"/>
      <c r="R490" s="776" t="s">
        <v>615</v>
      </c>
      <c r="S490" s="653" t="s">
        <v>16</v>
      </c>
    </row>
    <row r="491" spans="1:19" s="611" customFormat="1" ht="36.75" customHeight="1">
      <c r="A491" s="1513"/>
      <c r="B491" s="1514"/>
      <c r="C491" s="1514"/>
      <c r="D491" s="1515"/>
      <c r="E491" s="1523"/>
      <c r="F491" s="778" t="s">
        <v>616</v>
      </c>
      <c r="G491" s="638">
        <v>16</v>
      </c>
      <c r="H491" s="638">
        <v>16</v>
      </c>
      <c r="I491" s="638">
        <v>16</v>
      </c>
      <c r="J491" s="638">
        <v>16</v>
      </c>
      <c r="K491" s="790" t="s">
        <v>613</v>
      </c>
      <c r="L491" s="795" t="s">
        <v>32</v>
      </c>
      <c r="M491" s="796" t="s">
        <v>614</v>
      </c>
      <c r="N491" s="797">
        <v>4.5</v>
      </c>
      <c r="O491" s="634">
        <f>SUM(N491-Q491)</f>
        <v>4.5</v>
      </c>
      <c r="P491" s="798"/>
      <c r="Q491" s="799"/>
      <c r="R491" s="776" t="s">
        <v>617</v>
      </c>
      <c r="S491" s="653" t="s">
        <v>491</v>
      </c>
    </row>
    <row r="492" spans="1:19" s="587" customFormat="1" ht="51.75" thickBot="1">
      <c r="A492" s="1513"/>
      <c r="B492" s="1514"/>
      <c r="C492" s="1514"/>
      <c r="D492" s="1515"/>
      <c r="E492" s="1523"/>
      <c r="F492" s="800" t="s">
        <v>618</v>
      </c>
      <c r="G492" s="638">
        <v>10</v>
      </c>
      <c r="H492" s="638">
        <v>10</v>
      </c>
      <c r="I492" s="638">
        <v>10</v>
      </c>
      <c r="J492" s="638">
        <v>10</v>
      </c>
      <c r="K492" s="790" t="s">
        <v>613</v>
      </c>
      <c r="L492" s="654" t="s">
        <v>40</v>
      </c>
      <c r="M492" s="801" t="s">
        <v>619</v>
      </c>
      <c r="N492" s="797">
        <v>15.5</v>
      </c>
      <c r="O492" s="702">
        <f>SUM(N492-Q492)</f>
        <v>15.5</v>
      </c>
      <c r="P492" s="634"/>
      <c r="Q492" s="725"/>
      <c r="R492" s="802" t="s">
        <v>620</v>
      </c>
      <c r="S492" s="653" t="s">
        <v>13</v>
      </c>
    </row>
    <row r="493" spans="1:19" s="587" customFormat="1" ht="51.75" thickBot="1">
      <c r="A493" s="1513"/>
      <c r="B493" s="1514"/>
      <c r="C493" s="1514"/>
      <c r="D493" s="1515"/>
      <c r="E493" s="1524"/>
      <c r="F493" s="227" t="s">
        <v>184</v>
      </c>
      <c r="G493" s="159" t="s">
        <v>139</v>
      </c>
      <c r="H493" s="159" t="s">
        <v>139</v>
      </c>
      <c r="I493" s="159" t="s">
        <v>139</v>
      </c>
      <c r="J493" s="159" t="s">
        <v>139</v>
      </c>
      <c r="K493" s="168" t="s">
        <v>621</v>
      </c>
      <c r="L493" s="1517" t="s">
        <v>24</v>
      </c>
      <c r="M493" s="1518"/>
      <c r="N493" s="803">
        <f t="shared" ref="N493:Q493" si="109">SUM(N490:N492)</f>
        <v>70</v>
      </c>
      <c r="O493" s="671">
        <f t="shared" si="109"/>
        <v>70</v>
      </c>
      <c r="P493" s="671">
        <f t="shared" si="109"/>
        <v>0</v>
      </c>
      <c r="Q493" s="672">
        <f t="shared" si="109"/>
        <v>0</v>
      </c>
      <c r="R493" s="804"/>
      <c r="S493" s="805"/>
    </row>
    <row r="494" spans="1:19" s="611" customFormat="1" ht="36" customHeight="1">
      <c r="A494" s="1513" t="s">
        <v>10</v>
      </c>
      <c r="B494" s="1514" t="s">
        <v>10</v>
      </c>
      <c r="C494" s="1514" t="s">
        <v>10</v>
      </c>
      <c r="D494" s="1515"/>
      <c r="E494" s="1516" t="s">
        <v>622</v>
      </c>
      <c r="F494" s="778" t="s">
        <v>623</v>
      </c>
      <c r="G494" s="638"/>
      <c r="H494" s="638"/>
      <c r="I494" s="638">
        <v>1</v>
      </c>
      <c r="J494" s="638">
        <v>2</v>
      </c>
      <c r="K494" s="790" t="s">
        <v>613</v>
      </c>
      <c r="L494" s="795" t="s">
        <v>347</v>
      </c>
      <c r="M494" s="806" t="s">
        <v>624</v>
      </c>
      <c r="N494" s="797">
        <v>10</v>
      </c>
      <c r="O494" s="798">
        <f>SUM(N494-Q494)</f>
        <v>10</v>
      </c>
      <c r="P494" s="798"/>
      <c r="Q494" s="799"/>
      <c r="R494" s="654" t="s">
        <v>625</v>
      </c>
      <c r="S494" s="638">
        <v>3</v>
      </c>
    </row>
    <row r="495" spans="1:19" s="611" customFormat="1" ht="51.75" thickBot="1">
      <c r="A495" s="1513"/>
      <c r="B495" s="1514"/>
      <c r="C495" s="1514"/>
      <c r="D495" s="1515"/>
      <c r="E495" s="1482"/>
      <c r="F495" s="778" t="s">
        <v>626</v>
      </c>
      <c r="G495" s="638" t="s">
        <v>139</v>
      </c>
      <c r="H495" s="638" t="s">
        <v>139</v>
      </c>
      <c r="I495" s="638" t="s">
        <v>139</v>
      </c>
      <c r="J495" s="638" t="s">
        <v>139</v>
      </c>
      <c r="K495" s="790" t="s">
        <v>613</v>
      </c>
      <c r="L495" s="786" t="s">
        <v>32</v>
      </c>
      <c r="M495" s="807" t="s">
        <v>39</v>
      </c>
      <c r="N495" s="797">
        <v>1</v>
      </c>
      <c r="O495" s="798">
        <f>SUM(N495-Q495)</f>
        <v>1</v>
      </c>
      <c r="P495" s="808"/>
      <c r="Q495" s="809"/>
      <c r="R495" s="654" t="s">
        <v>627</v>
      </c>
      <c r="S495" s="638" t="s">
        <v>139</v>
      </c>
    </row>
    <row r="496" spans="1:19" s="611" customFormat="1" ht="51.75" thickBot="1">
      <c r="A496" s="1513"/>
      <c r="B496" s="1514"/>
      <c r="C496" s="1514"/>
      <c r="D496" s="1515"/>
      <c r="E496" s="1482"/>
      <c r="F496" s="227" t="s">
        <v>184</v>
      </c>
      <c r="G496" s="159" t="s">
        <v>139</v>
      </c>
      <c r="H496" s="159" t="s">
        <v>139</v>
      </c>
      <c r="I496" s="159" t="s">
        <v>139</v>
      </c>
      <c r="J496" s="159" t="s">
        <v>139</v>
      </c>
      <c r="K496" s="168" t="s">
        <v>621</v>
      </c>
      <c r="L496" s="1517" t="s">
        <v>24</v>
      </c>
      <c r="M496" s="1518"/>
      <c r="N496" s="803">
        <f>SUM(N494:N495)</f>
        <v>11</v>
      </c>
      <c r="O496" s="803">
        <f>SUM(O494:O495)</f>
        <v>11</v>
      </c>
      <c r="P496" s="803">
        <f>SUM(P494:P495)</f>
        <v>0</v>
      </c>
      <c r="Q496" s="810">
        <f>SUM(Q494:Q495)</f>
        <v>0</v>
      </c>
      <c r="R496" s="804"/>
      <c r="S496" s="638"/>
    </row>
    <row r="497" spans="1:19" s="611" customFormat="1" ht="53.25" customHeight="1">
      <c r="A497" s="1513" t="s">
        <v>10</v>
      </c>
      <c r="B497" s="1514" t="s">
        <v>10</v>
      </c>
      <c r="C497" s="1514" t="s">
        <v>11</v>
      </c>
      <c r="D497" s="1515"/>
      <c r="E497" s="1519" t="s">
        <v>628</v>
      </c>
      <c r="F497" s="168" t="s">
        <v>629</v>
      </c>
      <c r="G497" s="653" t="s">
        <v>630</v>
      </c>
      <c r="H497" s="653" t="s">
        <v>630</v>
      </c>
      <c r="I497" s="653" t="s">
        <v>630</v>
      </c>
      <c r="J497" s="653" t="s">
        <v>630</v>
      </c>
      <c r="K497" s="790" t="s">
        <v>613</v>
      </c>
      <c r="L497" s="699" t="s">
        <v>32</v>
      </c>
      <c r="M497" s="811" t="s">
        <v>39</v>
      </c>
      <c r="N497" s="812">
        <v>11</v>
      </c>
      <c r="O497" s="813">
        <f>SUM(N497-Q497)</f>
        <v>11</v>
      </c>
      <c r="P497" s="813"/>
      <c r="Q497" s="814"/>
      <c r="R497" s="776" t="s">
        <v>631</v>
      </c>
      <c r="S497" s="653" t="s">
        <v>630</v>
      </c>
    </row>
    <row r="498" spans="1:19" s="587" customFormat="1" ht="51">
      <c r="A498" s="1513"/>
      <c r="B498" s="1514"/>
      <c r="C498" s="1514"/>
      <c r="D498" s="1515"/>
      <c r="E498" s="1519"/>
      <c r="F498" s="168" t="s">
        <v>632</v>
      </c>
      <c r="G498" s="653" t="s">
        <v>139</v>
      </c>
      <c r="H498" s="653" t="s">
        <v>139</v>
      </c>
      <c r="I498" s="653" t="s">
        <v>139</v>
      </c>
      <c r="J498" s="653" t="s">
        <v>139</v>
      </c>
      <c r="K498" s="790" t="s">
        <v>613</v>
      </c>
      <c r="L498" s="815" t="s">
        <v>347</v>
      </c>
      <c r="M498" s="806" t="s">
        <v>624</v>
      </c>
      <c r="N498" s="816">
        <v>16</v>
      </c>
      <c r="O498" s="798">
        <f>SUM(N498-Q498)</f>
        <v>16</v>
      </c>
      <c r="P498" s="817"/>
      <c r="Q498" s="818"/>
      <c r="R498" s="750" t="s">
        <v>633</v>
      </c>
      <c r="S498" s="653" t="s">
        <v>139</v>
      </c>
    </row>
    <row r="499" spans="1:19" s="587" customFormat="1" ht="71.25" customHeight="1" thickBot="1">
      <c r="A499" s="1513"/>
      <c r="B499" s="1514"/>
      <c r="C499" s="1514"/>
      <c r="D499" s="1515"/>
      <c r="E499" s="1519"/>
      <c r="F499" s="95" t="s">
        <v>634</v>
      </c>
      <c r="G499" s="653" t="s">
        <v>491</v>
      </c>
      <c r="H499" s="653" t="s">
        <v>491</v>
      </c>
      <c r="I499" s="653" t="s">
        <v>491</v>
      </c>
      <c r="J499" s="653" t="s">
        <v>491</v>
      </c>
      <c r="K499" s="790" t="s">
        <v>613</v>
      </c>
      <c r="L499" s="815" t="s">
        <v>347</v>
      </c>
      <c r="M499" s="806" t="s">
        <v>624</v>
      </c>
      <c r="N499" s="816">
        <v>4.5</v>
      </c>
      <c r="O499" s="798">
        <f>SUM(N499-Q499)</f>
        <v>4.5</v>
      </c>
      <c r="P499" s="819"/>
      <c r="Q499" s="820"/>
      <c r="R499" s="750" t="s">
        <v>635</v>
      </c>
      <c r="S499" s="653" t="s">
        <v>491</v>
      </c>
    </row>
    <row r="500" spans="1:19" s="587" customFormat="1" ht="18.75" customHeight="1" thickBot="1">
      <c r="A500" s="1513"/>
      <c r="B500" s="1514"/>
      <c r="C500" s="1514"/>
      <c r="D500" s="1515"/>
      <c r="E500" s="1520"/>
      <c r="F500" s="227" t="s">
        <v>184</v>
      </c>
      <c r="G500" s="159" t="s">
        <v>139</v>
      </c>
      <c r="H500" s="159" t="s">
        <v>139</v>
      </c>
      <c r="I500" s="159" t="s">
        <v>139</v>
      </c>
      <c r="J500" s="159" t="s">
        <v>139</v>
      </c>
      <c r="K500" s="168" t="s">
        <v>621</v>
      </c>
      <c r="L500" s="1521" t="s">
        <v>24</v>
      </c>
      <c r="M500" s="1518"/>
      <c r="N500" s="803">
        <f>SUM(N497:N499)</f>
        <v>31.5</v>
      </c>
      <c r="O500" s="803">
        <f t="shared" ref="O500:Q500" si="110">SUM(O497:O499)</f>
        <v>31.5</v>
      </c>
      <c r="P500" s="803">
        <f t="shared" si="110"/>
        <v>0</v>
      </c>
      <c r="Q500" s="810">
        <f t="shared" si="110"/>
        <v>0</v>
      </c>
      <c r="R500" s="804"/>
      <c r="S500" s="805"/>
    </row>
    <row r="501" spans="1:19" s="611" customFormat="1" ht="13.5" thickBot="1">
      <c r="A501" s="821" t="s">
        <v>10</v>
      </c>
      <c r="B501" s="613" t="s">
        <v>10</v>
      </c>
      <c r="C501" s="822"/>
      <c r="D501" s="649"/>
      <c r="E501" s="1495" t="s">
        <v>23</v>
      </c>
      <c r="F501" s="1496"/>
      <c r="G501" s="1496"/>
      <c r="H501" s="1496"/>
      <c r="I501" s="1496"/>
      <c r="J501" s="1496"/>
      <c r="K501" s="1496"/>
      <c r="L501" s="1496"/>
      <c r="M501" s="1497"/>
      <c r="N501" s="823">
        <f>N493+N496+N500</f>
        <v>112.5</v>
      </c>
      <c r="O501" s="823">
        <f>O493+O496+O500</f>
        <v>112.5</v>
      </c>
      <c r="P501" s="823">
        <f>P493+P496+P500</f>
        <v>0</v>
      </c>
      <c r="Q501" s="823">
        <f>Q493+Q496+Q500</f>
        <v>0</v>
      </c>
      <c r="R501" s="712"/>
      <c r="S501" s="618"/>
    </row>
    <row r="502" spans="1:19" s="611" customFormat="1" ht="34.5" customHeight="1" thickBot="1">
      <c r="A502" s="821" t="s">
        <v>10</v>
      </c>
      <c r="B502" s="613" t="s">
        <v>11</v>
      </c>
      <c r="C502" s="614"/>
      <c r="D502" s="615"/>
      <c r="E502" s="1498" t="s">
        <v>636</v>
      </c>
      <c r="F502" s="1499"/>
      <c r="G502" s="1499"/>
      <c r="H502" s="1499"/>
      <c r="I502" s="1499"/>
      <c r="J502" s="1499"/>
      <c r="K502" s="1499"/>
      <c r="L502" s="1500"/>
      <c r="M502" s="1500"/>
      <c r="N502" s="616"/>
      <c r="O502" s="616"/>
      <c r="P502" s="616"/>
      <c r="Q502" s="616"/>
      <c r="R502" s="617"/>
      <c r="S502" s="618"/>
    </row>
    <row r="503" spans="1:19" s="611" customFormat="1" ht="25.5" customHeight="1">
      <c r="A503" s="1501" t="s">
        <v>10</v>
      </c>
      <c r="B503" s="1502" t="s">
        <v>11</v>
      </c>
      <c r="C503" s="1502" t="s">
        <v>9</v>
      </c>
      <c r="D503" s="1503"/>
      <c r="E503" s="1504" t="s">
        <v>637</v>
      </c>
      <c r="F503" s="1507" t="s">
        <v>638</v>
      </c>
      <c r="G503" s="720"/>
      <c r="H503" s="720"/>
      <c r="I503" s="1509">
        <v>2</v>
      </c>
      <c r="J503" s="720"/>
      <c r="K503" s="721" t="s">
        <v>639</v>
      </c>
      <c r="L503" s="734" t="s">
        <v>32</v>
      </c>
      <c r="M503" s="824" t="s">
        <v>640</v>
      </c>
      <c r="N503" s="717">
        <v>12</v>
      </c>
      <c r="O503" s="661">
        <f>SUM(N503-Q503)</f>
        <v>12</v>
      </c>
      <c r="P503" s="661"/>
      <c r="Q503" s="627"/>
      <c r="R503" s="726" t="s">
        <v>641</v>
      </c>
      <c r="S503" s="720">
        <v>2</v>
      </c>
    </row>
    <row r="504" spans="1:19" s="611" customFormat="1" ht="25.5">
      <c r="A504" s="1501"/>
      <c r="B504" s="1502"/>
      <c r="C504" s="1502"/>
      <c r="D504" s="1503"/>
      <c r="E504" s="1505"/>
      <c r="F504" s="1508"/>
      <c r="G504" s="720"/>
      <c r="H504" s="720"/>
      <c r="I504" s="1510"/>
      <c r="J504" s="720"/>
      <c r="K504" s="721" t="s">
        <v>639</v>
      </c>
      <c r="L504" s="722" t="s">
        <v>118</v>
      </c>
      <c r="M504" s="825"/>
      <c r="N504" s="701">
        <v>3</v>
      </c>
      <c r="O504" s="702">
        <f>SUM(N504-Q504)</f>
        <v>3</v>
      </c>
      <c r="P504" s="702"/>
      <c r="Q504" s="636"/>
      <c r="R504" s="726"/>
      <c r="S504" s="720"/>
    </row>
    <row r="505" spans="1:19" s="611" customFormat="1" ht="89.25" customHeight="1">
      <c r="A505" s="1501"/>
      <c r="B505" s="1502"/>
      <c r="C505" s="1502"/>
      <c r="D505" s="1503"/>
      <c r="E505" s="1505"/>
      <c r="F505" s="1507" t="s">
        <v>642</v>
      </c>
      <c r="G505" s="720"/>
      <c r="H505" s="720"/>
      <c r="I505" s="720"/>
      <c r="J505" s="720"/>
      <c r="K505" s="721" t="s">
        <v>639</v>
      </c>
      <c r="L505" s="770" t="s">
        <v>270</v>
      </c>
      <c r="M505" s="826" t="s">
        <v>643</v>
      </c>
      <c r="N505" s="701">
        <v>0.08</v>
      </c>
      <c r="O505" s="702">
        <f>SUM(N505-Q505)</f>
        <v>0.08</v>
      </c>
      <c r="P505" s="702"/>
      <c r="Q505" s="636"/>
      <c r="R505" s="726"/>
      <c r="S505" s="720"/>
    </row>
    <row r="506" spans="1:19" s="587" customFormat="1" ht="26.25" thickBot="1">
      <c r="A506" s="1501"/>
      <c r="B506" s="1502"/>
      <c r="C506" s="1502"/>
      <c r="D506" s="1503"/>
      <c r="E506" s="1505"/>
      <c r="F506" s="1508"/>
      <c r="G506" s="638"/>
      <c r="H506" s="638"/>
      <c r="I506" s="638"/>
      <c r="J506" s="638"/>
      <c r="K506" s="721" t="s">
        <v>639</v>
      </c>
      <c r="L506" s="827" t="s">
        <v>270</v>
      </c>
      <c r="M506" s="828" t="s">
        <v>644</v>
      </c>
      <c r="N506" s="724">
        <v>4.0999999999999996</v>
      </c>
      <c r="O506" s="634">
        <f>SUM(N506-Q506)</f>
        <v>4.0999999999999996</v>
      </c>
      <c r="P506" s="634"/>
      <c r="Q506" s="725"/>
      <c r="R506" s="669" t="s">
        <v>645</v>
      </c>
      <c r="S506" s="653" t="s">
        <v>646</v>
      </c>
    </row>
    <row r="507" spans="1:19" s="587" customFormat="1" ht="51.75" thickBot="1">
      <c r="A507" s="1501"/>
      <c r="B507" s="1502"/>
      <c r="C507" s="1502"/>
      <c r="D507" s="1503"/>
      <c r="E507" s="1506"/>
      <c r="F507" s="227" t="s">
        <v>184</v>
      </c>
      <c r="G507" s="159" t="s">
        <v>139</v>
      </c>
      <c r="H507" s="159" t="s">
        <v>139</v>
      </c>
      <c r="I507" s="159" t="s">
        <v>139</v>
      </c>
      <c r="J507" s="159" t="s">
        <v>139</v>
      </c>
      <c r="K507" s="168" t="s">
        <v>531</v>
      </c>
      <c r="L507" s="1511" t="s">
        <v>24</v>
      </c>
      <c r="M507" s="1512"/>
      <c r="N507" s="672">
        <f t="shared" ref="N507:Q507" si="111">SUM(N503:N506)</f>
        <v>19.18</v>
      </c>
      <c r="O507" s="672">
        <f t="shared" si="111"/>
        <v>19.18</v>
      </c>
      <c r="P507" s="672">
        <f t="shared" si="111"/>
        <v>0</v>
      </c>
      <c r="Q507" s="672">
        <f t="shared" si="111"/>
        <v>0</v>
      </c>
      <c r="R507" s="648"/>
      <c r="S507" s="618"/>
    </row>
    <row r="508" spans="1:19" s="611" customFormat="1" ht="38.25">
      <c r="A508" s="1475" t="s">
        <v>10</v>
      </c>
      <c r="B508" s="1471" t="s">
        <v>11</v>
      </c>
      <c r="C508" s="1485" t="s">
        <v>10</v>
      </c>
      <c r="D508" s="1488"/>
      <c r="E508" s="1491" t="s">
        <v>647</v>
      </c>
      <c r="F508" s="1494" t="s">
        <v>648</v>
      </c>
      <c r="G508" s="1471" t="s">
        <v>16</v>
      </c>
      <c r="H508" s="1471" t="s">
        <v>16</v>
      </c>
      <c r="I508" s="1471" t="s">
        <v>16</v>
      </c>
      <c r="J508" s="1471" t="s">
        <v>16</v>
      </c>
      <c r="K508" s="663" t="s">
        <v>649</v>
      </c>
      <c r="L508" s="829" t="s">
        <v>32</v>
      </c>
      <c r="M508" s="830" t="s">
        <v>640</v>
      </c>
      <c r="N508" s="717">
        <v>3.8</v>
      </c>
      <c r="O508" s="702">
        <f>SUM(N508-Q508)</f>
        <v>3.8</v>
      </c>
      <c r="P508" s="831"/>
      <c r="Q508" s="832"/>
      <c r="R508" s="628" t="s">
        <v>650</v>
      </c>
      <c r="S508" s="629">
        <v>2</v>
      </c>
    </row>
    <row r="509" spans="1:19" s="611" customFormat="1" ht="38.25">
      <c r="A509" s="1476"/>
      <c r="B509" s="1478"/>
      <c r="C509" s="1486"/>
      <c r="D509" s="1489"/>
      <c r="E509" s="1492"/>
      <c r="F509" s="1494"/>
      <c r="G509" s="1472"/>
      <c r="H509" s="1472"/>
      <c r="I509" s="1472"/>
      <c r="J509" s="1472"/>
      <c r="K509" s="663" t="s">
        <v>649</v>
      </c>
      <c r="L509" s="829" t="s">
        <v>270</v>
      </c>
      <c r="M509" s="833"/>
      <c r="N509" s="701">
        <v>75.599999999999994</v>
      </c>
      <c r="O509" s="702">
        <f>SUM(N509-Q509)</f>
        <v>75.599999999999994</v>
      </c>
      <c r="P509" s="706"/>
      <c r="Q509" s="703"/>
      <c r="R509" s="628"/>
      <c r="S509" s="629"/>
    </row>
    <row r="510" spans="1:19" s="587" customFormat="1" ht="39" thickBot="1">
      <c r="A510" s="1476"/>
      <c r="B510" s="1478"/>
      <c r="C510" s="1486"/>
      <c r="D510" s="1489"/>
      <c r="E510" s="1492"/>
      <c r="F510" s="663" t="s">
        <v>651</v>
      </c>
      <c r="G510" s="662" t="s">
        <v>408</v>
      </c>
      <c r="H510" s="662" t="s">
        <v>491</v>
      </c>
      <c r="I510" s="662" t="s">
        <v>491</v>
      </c>
      <c r="J510" s="662" t="s">
        <v>408</v>
      </c>
      <c r="K510" s="663" t="s">
        <v>649</v>
      </c>
      <c r="L510" s="722" t="s">
        <v>270</v>
      </c>
      <c r="M510" s="834" t="s">
        <v>640</v>
      </c>
      <c r="N510" s="724">
        <v>15.619</v>
      </c>
      <c r="O510" s="634">
        <f>SUM(N510-Q510)</f>
        <v>15.619</v>
      </c>
      <c r="P510" s="835"/>
      <c r="Q510" s="820"/>
      <c r="R510" s="726" t="s">
        <v>652</v>
      </c>
      <c r="S510" s="720">
        <v>62</v>
      </c>
    </row>
    <row r="511" spans="1:19" s="587" customFormat="1" ht="24.75" customHeight="1" thickBot="1">
      <c r="A511" s="1477"/>
      <c r="B511" s="1472"/>
      <c r="C511" s="1487"/>
      <c r="D511" s="1490"/>
      <c r="E511" s="1493"/>
      <c r="F511" s="227" t="s">
        <v>184</v>
      </c>
      <c r="G511" s="159" t="s">
        <v>139</v>
      </c>
      <c r="H511" s="159" t="s">
        <v>139</v>
      </c>
      <c r="I511" s="159" t="s">
        <v>139</v>
      </c>
      <c r="J511" s="159" t="s">
        <v>139</v>
      </c>
      <c r="K511" s="168" t="s">
        <v>531</v>
      </c>
      <c r="L511" s="1473" t="s">
        <v>24</v>
      </c>
      <c r="M511" s="1474"/>
      <c r="N511" s="672">
        <f t="shared" ref="N511:Q511" si="112">SUM(N508:N510)</f>
        <v>95.018999999999991</v>
      </c>
      <c r="O511" s="672">
        <f t="shared" si="112"/>
        <v>95.018999999999991</v>
      </c>
      <c r="P511" s="672">
        <f t="shared" si="112"/>
        <v>0</v>
      </c>
      <c r="Q511" s="672">
        <f t="shared" si="112"/>
        <v>0</v>
      </c>
      <c r="R511" s="726"/>
      <c r="S511" s="720"/>
    </row>
    <row r="512" spans="1:19" s="611" customFormat="1" ht="51">
      <c r="A512" s="1475" t="s">
        <v>10</v>
      </c>
      <c r="B512" s="1471" t="s">
        <v>11</v>
      </c>
      <c r="C512" s="1471" t="s">
        <v>11</v>
      </c>
      <c r="D512" s="1479"/>
      <c r="E512" s="1482" t="s">
        <v>653</v>
      </c>
      <c r="F512" s="758" t="s">
        <v>654</v>
      </c>
      <c r="G512" s="227"/>
      <c r="H512" s="227">
        <v>72</v>
      </c>
      <c r="I512" s="227">
        <v>71</v>
      </c>
      <c r="J512" s="227">
        <v>72</v>
      </c>
      <c r="K512" s="210" t="s">
        <v>655</v>
      </c>
      <c r="L512" s="836" t="s">
        <v>32</v>
      </c>
      <c r="M512" s="775" t="s">
        <v>640</v>
      </c>
      <c r="N512" s="701">
        <v>12</v>
      </c>
      <c r="O512" s="702">
        <f>SUM(N512-Q512)</f>
        <v>12</v>
      </c>
      <c r="P512" s="706"/>
      <c r="Q512" s="636"/>
      <c r="R512" s="669" t="s">
        <v>656</v>
      </c>
      <c r="S512" s="720">
        <v>215</v>
      </c>
    </row>
    <row r="513" spans="1:19" s="587" customFormat="1" ht="13.5" thickBot="1">
      <c r="A513" s="1476"/>
      <c r="B513" s="1478"/>
      <c r="C513" s="1478"/>
      <c r="D513" s="1480"/>
      <c r="E513" s="1482"/>
      <c r="F513" s="638"/>
      <c r="G513" s="638"/>
      <c r="H513" s="638"/>
      <c r="I513" s="638"/>
      <c r="J513" s="638"/>
      <c r="K513" s="778"/>
      <c r="L513" s="622"/>
      <c r="M513" s="837"/>
      <c r="N513" s="724"/>
      <c r="O513" s="760">
        <f>SUM(N513-Q513)</f>
        <v>0</v>
      </c>
      <c r="P513" s="766"/>
      <c r="Q513" s="767"/>
      <c r="R513" s="726"/>
      <c r="S513" s="720"/>
    </row>
    <row r="514" spans="1:19" s="587" customFormat="1" ht="51.75" thickBot="1">
      <c r="A514" s="1477"/>
      <c r="B514" s="1472"/>
      <c r="C514" s="1472"/>
      <c r="D514" s="1481"/>
      <c r="E514" s="1482"/>
      <c r="F514" s="227" t="s">
        <v>184</v>
      </c>
      <c r="G514" s="159" t="s">
        <v>139</v>
      </c>
      <c r="H514" s="159" t="s">
        <v>139</v>
      </c>
      <c r="I514" s="159" t="s">
        <v>139</v>
      </c>
      <c r="J514" s="159" t="s">
        <v>139</v>
      </c>
      <c r="K514" s="168" t="s">
        <v>531</v>
      </c>
      <c r="L514" s="1483" t="s">
        <v>24</v>
      </c>
      <c r="M514" s="1484"/>
      <c r="N514" s="672">
        <f t="shared" ref="N514:Q514" si="113">SUM(N512:N513)</f>
        <v>12</v>
      </c>
      <c r="O514" s="672">
        <f t="shared" si="113"/>
        <v>12</v>
      </c>
      <c r="P514" s="647">
        <f t="shared" si="113"/>
        <v>0</v>
      </c>
      <c r="Q514" s="647">
        <f t="shared" si="113"/>
        <v>0</v>
      </c>
      <c r="R514" s="648"/>
      <c r="S514" s="618"/>
    </row>
    <row r="515" spans="1:19" s="611" customFormat="1" ht="13.5" thickBot="1">
      <c r="A515" s="612" t="s">
        <v>10</v>
      </c>
      <c r="B515" s="643" t="s">
        <v>33</v>
      </c>
      <c r="C515" s="644"/>
      <c r="D515" s="838"/>
      <c r="E515" s="1453" t="s">
        <v>23</v>
      </c>
      <c r="F515" s="1453"/>
      <c r="G515" s="1453"/>
      <c r="H515" s="1453"/>
      <c r="I515" s="1453"/>
      <c r="J515" s="1453"/>
      <c r="K515" s="1453"/>
      <c r="L515" s="1453"/>
      <c r="M515" s="1454"/>
      <c r="N515" s="823">
        <f>N507+N511+N514</f>
        <v>126.19899999999998</v>
      </c>
      <c r="O515" s="823">
        <f t="shared" ref="O515:Q515" si="114">O507+O511+O514</f>
        <v>126.19899999999998</v>
      </c>
      <c r="P515" s="823">
        <f t="shared" si="114"/>
        <v>0</v>
      </c>
      <c r="Q515" s="839">
        <f t="shared" si="114"/>
        <v>0</v>
      </c>
      <c r="R515" s="648"/>
      <c r="S515" s="618"/>
    </row>
    <row r="516" spans="1:19" s="611" customFormat="1" ht="13.5" thickBot="1">
      <c r="A516" s="840" t="s">
        <v>10</v>
      </c>
      <c r="B516" s="841"/>
      <c r="C516" s="842"/>
      <c r="D516" s="843"/>
      <c r="E516" s="1452" t="s">
        <v>25</v>
      </c>
      <c r="F516" s="1453"/>
      <c r="G516" s="1453"/>
      <c r="H516" s="1453"/>
      <c r="I516" s="1453"/>
      <c r="J516" s="1453"/>
      <c r="K516" s="1453"/>
      <c r="L516" s="1453"/>
      <c r="M516" s="1454"/>
      <c r="N516" s="646">
        <f>N488+N501+N515</f>
        <v>7107.299</v>
      </c>
      <c r="O516" s="646">
        <f>O488+O501+O515</f>
        <v>7107.299</v>
      </c>
      <c r="P516" s="646">
        <f>P488+P501+P515</f>
        <v>152.4</v>
      </c>
      <c r="Q516" s="647">
        <f>Q488+Q501+Q515</f>
        <v>0</v>
      </c>
      <c r="R516" s="648"/>
      <c r="S516" s="618"/>
    </row>
    <row r="517" spans="1:19" s="851" customFormat="1" ht="13.5" thickBot="1">
      <c r="A517" s="844"/>
      <c r="B517" s="845"/>
      <c r="C517" s="845"/>
      <c r="D517" s="846"/>
      <c r="E517" s="847" t="s">
        <v>26</v>
      </c>
      <c r="F517" s="845"/>
      <c r="G517" s="845"/>
      <c r="H517" s="845"/>
      <c r="I517" s="845"/>
      <c r="J517" s="845"/>
      <c r="K517" s="848"/>
      <c r="L517" s="847"/>
      <c r="M517" s="849"/>
      <c r="N517" s="639">
        <f>SUM(N435+N516)</f>
        <v>7176.8990000000003</v>
      </c>
      <c r="O517" s="850">
        <f>SUM(O435+O516)</f>
        <v>7176.8990000000003</v>
      </c>
      <c r="P517" s="639">
        <f>SUM(P435+P516)</f>
        <v>152.4</v>
      </c>
      <c r="Q517" s="672">
        <f>SUM(Q435+Q516)</f>
        <v>0</v>
      </c>
      <c r="R517" s="779"/>
      <c r="S517" s="780"/>
    </row>
    <row r="518" spans="1:19" s="611" customFormat="1" ht="13.5" thickBot="1">
      <c r="A518" s="852"/>
      <c r="B518" s="853"/>
      <c r="C518" s="853"/>
      <c r="D518" s="854"/>
      <c r="E518" s="855"/>
      <c r="F518" s="856"/>
      <c r="G518" s="856"/>
      <c r="H518" s="856"/>
      <c r="I518" s="856"/>
      <c r="J518" s="856"/>
      <c r="K518" s="855"/>
      <c r="L518" s="857"/>
      <c r="M518" s="858"/>
      <c r="N518" s="859"/>
      <c r="O518" s="859"/>
      <c r="P518" s="859"/>
      <c r="Q518" s="859"/>
      <c r="R518" s="860"/>
      <c r="S518" s="586"/>
    </row>
    <row r="519" spans="1:19" s="863" customFormat="1" ht="13.5" thickBot="1">
      <c r="A519" s="1455" t="s">
        <v>68</v>
      </c>
      <c r="B519" s="1456"/>
      <c r="C519" s="1456"/>
      <c r="D519" s="1456"/>
      <c r="E519" s="1456"/>
      <c r="F519" s="1456"/>
      <c r="G519" s="1456"/>
      <c r="H519" s="1456"/>
      <c r="I519" s="1456"/>
      <c r="J519" s="1456"/>
      <c r="K519" s="1456"/>
      <c r="L519" s="1456"/>
      <c r="M519" s="1457"/>
      <c r="N519" s="1458" t="s">
        <v>136</v>
      </c>
      <c r="O519" s="1459"/>
      <c r="P519" s="1459"/>
      <c r="Q519" s="1460"/>
      <c r="R519" s="861"/>
      <c r="S519" s="862"/>
    </row>
    <row r="520" spans="1:19" s="587" customFormat="1" ht="13.5" thickBot="1">
      <c r="A520" s="1461" t="s">
        <v>24</v>
      </c>
      <c r="B520" s="1462"/>
      <c r="C520" s="1462"/>
      <c r="D520" s="1462"/>
      <c r="E520" s="1462"/>
      <c r="F520" s="1462"/>
      <c r="G520" s="1462"/>
      <c r="H520" s="1462"/>
      <c r="I520" s="1462"/>
      <c r="J520" s="1462"/>
      <c r="K520" s="1462"/>
      <c r="L520" s="1462"/>
      <c r="M520" s="1463"/>
      <c r="N520" s="1464">
        <f>SUM(N521+N532)</f>
        <v>7176.8990000000013</v>
      </c>
      <c r="O520" s="1465"/>
      <c r="P520" s="1465"/>
      <c r="Q520" s="1466"/>
      <c r="R520" s="860"/>
      <c r="S520" s="586"/>
    </row>
    <row r="521" spans="1:19" s="587" customFormat="1" ht="13.5" thickBot="1">
      <c r="A521" s="1440" t="s">
        <v>28</v>
      </c>
      <c r="B521" s="1441"/>
      <c r="C521" s="1441"/>
      <c r="D521" s="1441"/>
      <c r="E521" s="1441"/>
      <c r="F521" s="1441"/>
      <c r="G521" s="1441"/>
      <c r="H521" s="1441"/>
      <c r="I521" s="1441"/>
      <c r="J521" s="1441"/>
      <c r="K521" s="1441"/>
      <c r="L521" s="1441"/>
      <c r="M521" s="1467"/>
      <c r="N521" s="1443">
        <f>SUM(N522:N531)</f>
        <v>2994.4990000000003</v>
      </c>
      <c r="O521" s="1444"/>
      <c r="P521" s="1444"/>
      <c r="Q521" s="1445"/>
      <c r="R521" s="864"/>
      <c r="S521" s="586"/>
    </row>
    <row r="522" spans="1:19" s="587" customFormat="1">
      <c r="A522" s="1468" t="s">
        <v>47</v>
      </c>
      <c r="B522" s="1469"/>
      <c r="C522" s="1469"/>
      <c r="D522" s="1469"/>
      <c r="E522" s="1469"/>
      <c r="F522" s="1469"/>
      <c r="G522" s="1469"/>
      <c r="H522" s="1469"/>
      <c r="I522" s="1469"/>
      <c r="J522" s="1469"/>
      <c r="K522" s="1469"/>
      <c r="L522" s="1469"/>
      <c r="M522" s="1470"/>
      <c r="N522" s="1427">
        <f>SUMIF(L405:L518,"SB",N405:N518)</f>
        <v>2219.2000000000003</v>
      </c>
      <c r="O522" s="1428"/>
      <c r="P522" s="1428"/>
      <c r="Q522" s="1429"/>
      <c r="R522" s="864"/>
      <c r="S522" s="586"/>
    </row>
    <row r="523" spans="1:19" s="587" customFormat="1">
      <c r="A523" s="1424" t="s">
        <v>48</v>
      </c>
      <c r="B523" s="1425"/>
      <c r="C523" s="1425"/>
      <c r="D523" s="1425"/>
      <c r="E523" s="1425"/>
      <c r="F523" s="1425"/>
      <c r="G523" s="1425"/>
      <c r="H523" s="1425"/>
      <c r="I523" s="1425"/>
      <c r="J523" s="1425"/>
      <c r="K523" s="1425"/>
      <c r="L523" s="1425"/>
      <c r="M523" s="1426"/>
      <c r="N523" s="1427">
        <f>SUMIF(L405:L520,"VD",N405:N520)</f>
        <v>425.09999999999997</v>
      </c>
      <c r="O523" s="1428"/>
      <c r="P523" s="1428"/>
      <c r="Q523" s="1429"/>
      <c r="R523" s="585"/>
      <c r="S523" s="585"/>
    </row>
    <row r="524" spans="1:19" s="587" customFormat="1">
      <c r="A524" s="1446" t="s">
        <v>61</v>
      </c>
      <c r="B524" s="1447"/>
      <c r="C524" s="1447"/>
      <c r="D524" s="1447"/>
      <c r="E524" s="1447"/>
      <c r="F524" s="1447"/>
      <c r="G524" s="1447"/>
      <c r="H524" s="1447"/>
      <c r="I524" s="1447"/>
      <c r="J524" s="1447"/>
      <c r="K524" s="1447"/>
      <c r="L524" s="1447"/>
      <c r="M524" s="1448"/>
      <c r="N524" s="1427">
        <f>SUMIF(L405:L518,"ML",N405:N518)</f>
        <v>0</v>
      </c>
      <c r="O524" s="1428"/>
      <c r="P524" s="1428"/>
      <c r="Q524" s="1429"/>
      <c r="R524" s="585"/>
      <c r="S524" s="585"/>
    </row>
    <row r="525" spans="1:19" s="587" customFormat="1">
      <c r="A525" s="1424" t="s">
        <v>49</v>
      </c>
      <c r="B525" s="1425"/>
      <c r="C525" s="1425"/>
      <c r="D525" s="1425"/>
      <c r="E525" s="1425"/>
      <c r="F525" s="1425"/>
      <c r="G525" s="1425"/>
      <c r="H525" s="1425"/>
      <c r="I525" s="1425"/>
      <c r="J525" s="1425"/>
      <c r="K525" s="1425"/>
      <c r="L525" s="1425"/>
      <c r="M525" s="1426"/>
      <c r="N525" s="1427">
        <f>SUMIF(L405:L518,"SP",N405:N518)</f>
        <v>0</v>
      </c>
      <c r="O525" s="1428"/>
      <c r="P525" s="1428"/>
      <c r="Q525" s="1429"/>
      <c r="R525" s="585"/>
      <c r="S525" s="585"/>
    </row>
    <row r="526" spans="1:19" s="587" customFormat="1">
      <c r="A526" s="1449" t="s">
        <v>77</v>
      </c>
      <c r="B526" s="1450"/>
      <c r="C526" s="1450"/>
      <c r="D526" s="1450"/>
      <c r="E526" s="1450"/>
      <c r="F526" s="1450"/>
      <c r="G526" s="1450"/>
      <c r="H526" s="1450"/>
      <c r="I526" s="1450"/>
      <c r="J526" s="1450"/>
      <c r="K526" s="1450"/>
      <c r="L526" s="1450"/>
      <c r="M526" s="1451"/>
      <c r="N526" s="1427">
        <f>SUMIF(L404:L517,"ESB",N404:N517)</f>
        <v>0</v>
      </c>
      <c r="O526" s="1428"/>
      <c r="P526" s="1428"/>
      <c r="Q526" s="1429"/>
      <c r="R526" s="585"/>
      <c r="S526" s="585"/>
    </row>
    <row r="527" spans="1:19" s="587" customFormat="1">
      <c r="A527" s="1424" t="s">
        <v>50</v>
      </c>
      <c r="B527" s="1425"/>
      <c r="C527" s="1425"/>
      <c r="D527" s="1425"/>
      <c r="E527" s="1425"/>
      <c r="F527" s="1425"/>
      <c r="G527" s="1425"/>
      <c r="H527" s="1425"/>
      <c r="I527" s="1425"/>
      <c r="J527" s="1425"/>
      <c r="K527" s="1425"/>
      <c r="L527" s="1425"/>
      <c r="M527" s="1426"/>
      <c r="N527" s="1427">
        <f>SUMIF(L403:L516,"VIP",N403:N516)</f>
        <v>0</v>
      </c>
      <c r="O527" s="1428"/>
      <c r="P527" s="1428"/>
      <c r="Q527" s="1429"/>
      <c r="R527" s="585"/>
      <c r="S527" s="585"/>
    </row>
    <row r="528" spans="1:19" s="587" customFormat="1">
      <c r="A528" s="1424" t="s">
        <v>51</v>
      </c>
      <c r="B528" s="1425"/>
      <c r="C528" s="1425"/>
      <c r="D528" s="1425"/>
      <c r="E528" s="1425"/>
      <c r="F528" s="1425"/>
      <c r="G528" s="1425"/>
      <c r="H528" s="1425"/>
      <c r="I528" s="1425"/>
      <c r="J528" s="1425"/>
      <c r="K528" s="1425"/>
      <c r="L528" s="1425"/>
      <c r="M528" s="1426"/>
      <c r="N528" s="1427">
        <f>SUMIF(L404:L517,"SL",N404:N517)</f>
        <v>0</v>
      </c>
      <c r="O528" s="1428"/>
      <c r="P528" s="1428"/>
      <c r="Q528" s="1429"/>
      <c r="R528" s="585"/>
      <c r="S528" s="585"/>
    </row>
    <row r="529" spans="1:19" s="587" customFormat="1">
      <c r="A529" s="1424" t="s">
        <v>60</v>
      </c>
      <c r="B529" s="1425"/>
      <c r="C529" s="1425"/>
      <c r="D529" s="1425"/>
      <c r="E529" s="1425"/>
      <c r="F529" s="1425"/>
      <c r="G529" s="1425"/>
      <c r="H529" s="1425"/>
      <c r="I529" s="1425"/>
      <c r="J529" s="1425"/>
      <c r="K529" s="1425"/>
      <c r="L529" s="1425"/>
      <c r="M529" s="1426"/>
      <c r="N529" s="1427">
        <f>SUMIF(L400:L515,"DK",N400:N515)</f>
        <v>0</v>
      </c>
      <c r="O529" s="1428"/>
      <c r="P529" s="1428"/>
      <c r="Q529" s="1429"/>
      <c r="R529" s="585"/>
      <c r="S529" s="585"/>
    </row>
    <row r="530" spans="1:19" s="587" customFormat="1">
      <c r="A530" s="1424" t="s">
        <v>52</v>
      </c>
      <c r="B530" s="1425"/>
      <c r="C530" s="1425"/>
      <c r="D530" s="1425"/>
      <c r="E530" s="1425"/>
      <c r="F530" s="1425"/>
      <c r="G530" s="1425"/>
      <c r="H530" s="1425"/>
      <c r="I530" s="1425"/>
      <c r="J530" s="1425"/>
      <c r="K530" s="1425"/>
      <c r="L530" s="1425"/>
      <c r="M530" s="1426"/>
      <c r="N530" s="1427">
        <f>SUMIF(L405:L515,"VB",N405:N515)</f>
        <v>350.19900000000007</v>
      </c>
      <c r="O530" s="1428"/>
      <c r="P530" s="1428"/>
      <c r="Q530" s="1429"/>
      <c r="R530" s="585"/>
      <c r="S530" s="585"/>
    </row>
    <row r="531" spans="1:19" s="587" customFormat="1" ht="13.5" thickBot="1">
      <c r="A531" s="1424" t="s">
        <v>76</v>
      </c>
      <c r="B531" s="1425"/>
      <c r="C531" s="1425"/>
      <c r="D531" s="1425"/>
      <c r="E531" s="1425"/>
      <c r="F531" s="1425"/>
      <c r="G531" s="1425"/>
      <c r="H531" s="1425"/>
      <c r="I531" s="1425"/>
      <c r="J531" s="1425"/>
      <c r="K531" s="1425"/>
      <c r="L531" s="1425"/>
      <c r="M531" s="1426"/>
      <c r="N531" s="1427">
        <f>SUMIF(L402:L515,"KLB",N402:N515)</f>
        <v>0</v>
      </c>
      <c r="O531" s="1428"/>
      <c r="P531" s="1428"/>
      <c r="Q531" s="1429"/>
      <c r="R531" s="585"/>
      <c r="S531" s="585"/>
    </row>
    <row r="532" spans="1:19" s="587" customFormat="1" ht="13.5" thickBot="1">
      <c r="A532" s="1440" t="s">
        <v>29</v>
      </c>
      <c r="B532" s="1441"/>
      <c r="C532" s="1441"/>
      <c r="D532" s="1441"/>
      <c r="E532" s="1441"/>
      <c r="F532" s="1441"/>
      <c r="G532" s="1441"/>
      <c r="H532" s="1441"/>
      <c r="I532" s="1441"/>
      <c r="J532" s="1441"/>
      <c r="K532" s="1441"/>
      <c r="L532" s="1441"/>
      <c r="M532" s="1442"/>
      <c r="N532" s="1443">
        <f>SUM(N533:Q536)</f>
        <v>4182.4000000000005</v>
      </c>
      <c r="O532" s="1444"/>
      <c r="P532" s="1444"/>
      <c r="Q532" s="1445"/>
      <c r="R532" s="585"/>
      <c r="S532" s="585"/>
    </row>
    <row r="533" spans="1:19" s="587" customFormat="1">
      <c r="A533" s="1424" t="s">
        <v>53</v>
      </c>
      <c r="B533" s="1425"/>
      <c r="C533" s="1425"/>
      <c r="D533" s="1425"/>
      <c r="E533" s="1425"/>
      <c r="F533" s="1425"/>
      <c r="G533" s="1425"/>
      <c r="H533" s="1425"/>
      <c r="I533" s="1425"/>
      <c r="J533" s="1425"/>
      <c r="K533" s="1425"/>
      <c r="L533" s="1425"/>
      <c r="M533" s="1426"/>
      <c r="N533" s="1427">
        <f>SUMIF(L405:L518,"KL",N405:N518)</f>
        <v>0</v>
      </c>
      <c r="O533" s="1428"/>
      <c r="P533" s="1428"/>
      <c r="Q533" s="1429"/>
      <c r="R533" s="585"/>
      <c r="S533" s="585"/>
    </row>
    <row r="534" spans="1:19" s="587" customFormat="1">
      <c r="A534" s="1424" t="s">
        <v>54</v>
      </c>
      <c r="B534" s="1425"/>
      <c r="C534" s="1425"/>
      <c r="D534" s="1425"/>
      <c r="E534" s="1425"/>
      <c r="F534" s="1425"/>
      <c r="G534" s="1425"/>
      <c r="H534" s="1425"/>
      <c r="I534" s="1425"/>
      <c r="J534" s="1425"/>
      <c r="K534" s="1425"/>
      <c r="L534" s="1425"/>
      <c r="M534" s="1426"/>
      <c r="N534" s="1427">
        <f>SUMIF(L405:L518,"ES",N405:N518)</f>
        <v>97.699999999999989</v>
      </c>
      <c r="O534" s="1428"/>
      <c r="P534" s="1428"/>
      <c r="Q534" s="1429"/>
      <c r="R534" s="585"/>
      <c r="S534" s="585"/>
    </row>
    <row r="535" spans="1:19" s="587" customFormat="1">
      <c r="A535" s="1430" t="s">
        <v>62</v>
      </c>
      <c r="B535" s="1431"/>
      <c r="C535" s="1431"/>
      <c r="D535" s="1431"/>
      <c r="E535" s="1431"/>
      <c r="F535" s="1431"/>
      <c r="G535" s="1431"/>
      <c r="H535" s="1431"/>
      <c r="I535" s="1431"/>
      <c r="J535" s="1431"/>
      <c r="K535" s="1431"/>
      <c r="L535" s="1431"/>
      <c r="M535" s="1432"/>
      <c r="N535" s="1427">
        <f>SUMIF(L405:L518,"VBF",N405:N518)</f>
        <v>4054.2000000000003</v>
      </c>
      <c r="O535" s="1428"/>
      <c r="P535" s="1428"/>
      <c r="Q535" s="1429"/>
      <c r="R535" s="585"/>
      <c r="S535" s="585"/>
    </row>
    <row r="536" spans="1:19" s="587" customFormat="1" ht="13.5" thickBot="1">
      <c r="A536" s="1433" t="s">
        <v>55</v>
      </c>
      <c r="B536" s="1434"/>
      <c r="C536" s="1434"/>
      <c r="D536" s="1434"/>
      <c r="E536" s="1434"/>
      <c r="F536" s="1434"/>
      <c r="G536" s="1434"/>
      <c r="H536" s="1434"/>
      <c r="I536" s="1434"/>
      <c r="J536" s="1434"/>
      <c r="K536" s="1434"/>
      <c r="L536" s="1434"/>
      <c r="M536" s="1435"/>
      <c r="N536" s="1436">
        <f>SUMIF(L405:L518,"Kt.",N405:N518)</f>
        <v>30.5</v>
      </c>
      <c r="O536" s="1437"/>
      <c r="P536" s="1437"/>
      <c r="Q536" s="1438"/>
      <c r="R536" s="585"/>
      <c r="S536" s="585"/>
    </row>
    <row r="538" spans="1:19" s="1" customFormat="1">
      <c r="A538" s="44"/>
      <c r="B538" s="44"/>
      <c r="C538" s="44"/>
      <c r="D538" s="364"/>
      <c r="E538" s="235"/>
      <c r="F538" s="865"/>
      <c r="G538" s="865"/>
      <c r="H538" s="865"/>
      <c r="I538" s="865"/>
      <c r="J538" s="865"/>
      <c r="K538" s="865"/>
      <c r="L538" s="866"/>
      <c r="M538" s="866"/>
      <c r="N538" s="867"/>
      <c r="O538" s="867"/>
      <c r="P538" s="867"/>
      <c r="Q538" s="867"/>
      <c r="R538" s="866"/>
      <c r="S538" s="868" t="s">
        <v>45</v>
      </c>
    </row>
    <row r="539" spans="1:19" s="1" customFormat="1">
      <c r="A539" s="102"/>
      <c r="B539" s="102"/>
      <c r="C539" s="102"/>
      <c r="D539" s="364"/>
      <c r="E539" s="1439" t="s">
        <v>657</v>
      </c>
      <c r="F539" s="1439"/>
      <c r="G539" s="1439"/>
      <c r="H539" s="1439"/>
      <c r="I539" s="1439"/>
      <c r="J539" s="1439"/>
      <c r="K539" s="1439"/>
      <c r="L539" s="1439"/>
      <c r="M539" s="1439"/>
      <c r="N539" s="1439"/>
      <c r="O539" s="1439"/>
      <c r="P539" s="1439"/>
      <c r="Q539" s="1439"/>
      <c r="R539" s="869" t="s">
        <v>175</v>
      </c>
      <c r="S539" s="870">
        <v>13</v>
      </c>
    </row>
    <row r="540" spans="1:19" s="1" customFormat="1">
      <c r="A540" s="1324" t="s">
        <v>43</v>
      </c>
      <c r="B540" s="1324"/>
      <c r="C540" s="1324"/>
      <c r="D540" s="1324"/>
      <c r="E540" s="1324"/>
      <c r="F540" s="1324"/>
      <c r="G540" s="1324"/>
      <c r="H540" s="1324"/>
      <c r="I540" s="1324"/>
      <c r="J540" s="1324"/>
      <c r="K540" s="1324"/>
      <c r="L540" s="1324"/>
      <c r="M540" s="1324"/>
      <c r="N540" s="1324"/>
      <c r="O540" s="1324"/>
      <c r="P540" s="1324"/>
      <c r="Q540" s="1324"/>
      <c r="R540" s="1324"/>
      <c r="S540" s="871"/>
    </row>
    <row r="541" spans="1:19" s="1" customFormat="1" ht="13.5" customHeight="1" thickBot="1">
      <c r="A541" s="44"/>
      <c r="B541" s="44"/>
      <c r="C541" s="44"/>
      <c r="D541" s="364"/>
      <c r="E541" s="239"/>
      <c r="F541" s="865"/>
      <c r="G541" s="865"/>
      <c r="H541" s="865"/>
      <c r="I541" s="865"/>
      <c r="J541" s="865"/>
      <c r="K541" s="865"/>
      <c r="L541" s="866"/>
      <c r="M541" s="866"/>
      <c r="N541" s="867"/>
      <c r="O541" s="872"/>
      <c r="P541" s="872"/>
      <c r="Q541" s="872"/>
      <c r="R541" s="873" t="s">
        <v>46</v>
      </c>
      <c r="S541" s="873"/>
    </row>
    <row r="542" spans="1:19" s="87" customFormat="1" ht="12.75" customHeight="1">
      <c r="A542" s="1325" t="s">
        <v>0</v>
      </c>
      <c r="B542" s="1328" t="s">
        <v>1</v>
      </c>
      <c r="C542" s="1332" t="s">
        <v>2</v>
      </c>
      <c r="D542" s="1336" t="s">
        <v>69</v>
      </c>
      <c r="E542" s="1340" t="s">
        <v>3</v>
      </c>
      <c r="F542" s="1343" t="s">
        <v>126</v>
      </c>
      <c r="G542" s="1346" t="s">
        <v>127</v>
      </c>
      <c r="H542" s="1346"/>
      <c r="I542" s="1346"/>
      <c r="J542" s="1346"/>
      <c r="K542" s="1343" t="s">
        <v>128</v>
      </c>
      <c r="L542" s="1348" t="s">
        <v>8</v>
      </c>
      <c r="M542" s="1352" t="s">
        <v>4</v>
      </c>
      <c r="N542" s="1355" t="s">
        <v>136</v>
      </c>
      <c r="O542" s="1356"/>
      <c r="P542" s="1356"/>
      <c r="Q542" s="1357"/>
      <c r="R542" s="1358" t="s">
        <v>78</v>
      </c>
      <c r="S542" s="1359"/>
    </row>
    <row r="543" spans="1:19" s="87" customFormat="1" ht="13.5" thickBot="1">
      <c r="A543" s="1326"/>
      <c r="B543" s="1329"/>
      <c r="C543" s="1333"/>
      <c r="D543" s="1337"/>
      <c r="E543" s="1341"/>
      <c r="F543" s="1344"/>
      <c r="G543" s="1347"/>
      <c r="H543" s="1347"/>
      <c r="I543" s="1347"/>
      <c r="J543" s="1347"/>
      <c r="K543" s="1344"/>
      <c r="L543" s="1349"/>
      <c r="M543" s="1353"/>
      <c r="N543" s="1362" t="s">
        <v>27</v>
      </c>
      <c r="O543" s="1365" t="s">
        <v>6</v>
      </c>
      <c r="P543" s="1366"/>
      <c r="Q543" s="1366"/>
      <c r="R543" s="1360"/>
      <c r="S543" s="1361"/>
    </row>
    <row r="544" spans="1:19" s="87" customFormat="1">
      <c r="A544" s="1326"/>
      <c r="B544" s="1330"/>
      <c r="C544" s="1334"/>
      <c r="D544" s="1338"/>
      <c r="E544" s="1341"/>
      <c r="F544" s="1344"/>
      <c r="G544" s="1367" t="s">
        <v>129</v>
      </c>
      <c r="H544" s="1367" t="s">
        <v>130</v>
      </c>
      <c r="I544" s="1367" t="s">
        <v>131</v>
      </c>
      <c r="J544" s="1367" t="s">
        <v>132</v>
      </c>
      <c r="K544" s="1344"/>
      <c r="L544" s="1350"/>
      <c r="M544" s="1353"/>
      <c r="N544" s="1363"/>
      <c r="O544" s="1365" t="s">
        <v>5</v>
      </c>
      <c r="P544" s="1369"/>
      <c r="Q544" s="1370" t="s">
        <v>7</v>
      </c>
      <c r="R544" s="1313" t="s">
        <v>31</v>
      </c>
      <c r="S544" s="1315" t="s">
        <v>137</v>
      </c>
    </row>
    <row r="545" spans="1:19" s="87" customFormat="1" ht="64.5" customHeight="1" thickBot="1">
      <c r="A545" s="1327"/>
      <c r="B545" s="1331"/>
      <c r="C545" s="1335"/>
      <c r="D545" s="1339"/>
      <c r="E545" s="1342"/>
      <c r="F545" s="1345"/>
      <c r="G545" s="1368"/>
      <c r="H545" s="1368"/>
      <c r="I545" s="1368"/>
      <c r="J545" s="1368"/>
      <c r="K545" s="1345"/>
      <c r="L545" s="1351"/>
      <c r="M545" s="1354"/>
      <c r="N545" s="1364"/>
      <c r="O545" s="88" t="s">
        <v>5</v>
      </c>
      <c r="P545" s="88" t="s">
        <v>22</v>
      </c>
      <c r="Q545" s="1371"/>
      <c r="R545" s="1314"/>
      <c r="S545" s="1316"/>
    </row>
    <row r="546" spans="1:19" s="57" customFormat="1" ht="13.5" thickBot="1">
      <c r="A546" s="135" t="s">
        <v>15</v>
      </c>
      <c r="B546" s="136" t="s">
        <v>16</v>
      </c>
      <c r="C546" s="135" t="s">
        <v>17</v>
      </c>
      <c r="D546" s="135" t="s">
        <v>18</v>
      </c>
      <c r="E546" s="137" t="s">
        <v>30</v>
      </c>
      <c r="F546" s="138" t="s">
        <v>19</v>
      </c>
      <c r="G546" s="139" t="s">
        <v>20</v>
      </c>
      <c r="H546" s="139" t="s">
        <v>21</v>
      </c>
      <c r="I546" s="139" t="s">
        <v>133</v>
      </c>
      <c r="J546" s="139" t="s">
        <v>13</v>
      </c>
      <c r="K546" s="138" t="s">
        <v>14</v>
      </c>
      <c r="L546" s="140" t="s">
        <v>134</v>
      </c>
      <c r="M546" s="137" t="s">
        <v>135</v>
      </c>
      <c r="N546" s="141">
        <v>14</v>
      </c>
      <c r="O546" s="142">
        <v>15</v>
      </c>
      <c r="P546" s="141">
        <v>16</v>
      </c>
      <c r="Q546" s="141">
        <v>17</v>
      </c>
      <c r="R546" s="57" t="s">
        <v>119</v>
      </c>
      <c r="S546" s="57" t="s">
        <v>120</v>
      </c>
    </row>
    <row r="547" spans="1:19" s="44" customFormat="1" ht="33" customHeight="1" thickBot="1">
      <c r="A547" s="367" t="s">
        <v>9</v>
      </c>
      <c r="B547" s="874"/>
      <c r="C547" s="875"/>
      <c r="D547" s="876"/>
      <c r="E547" s="1422" t="s">
        <v>658</v>
      </c>
      <c r="F547" s="1423"/>
      <c r="G547" s="1423"/>
      <c r="H547" s="1423"/>
      <c r="I547" s="1423"/>
      <c r="J547" s="1423"/>
      <c r="K547" s="1423"/>
      <c r="L547" s="1423"/>
      <c r="M547" s="1423"/>
      <c r="N547" s="369"/>
      <c r="O547" s="369"/>
      <c r="P547" s="369"/>
      <c r="Q547" s="369"/>
      <c r="R547" s="877"/>
      <c r="S547" s="878"/>
    </row>
    <row r="548" spans="1:19" s="44" customFormat="1" ht="35.25" customHeight="1" thickBot="1">
      <c r="A548" s="415" t="s">
        <v>9</v>
      </c>
      <c r="B548" s="416" t="s">
        <v>9</v>
      </c>
      <c r="C548" s="879"/>
      <c r="D548" s="880"/>
      <c r="E548" s="1281" t="s">
        <v>659</v>
      </c>
      <c r="F548" s="1282"/>
      <c r="G548" s="1282"/>
      <c r="H548" s="1282"/>
      <c r="I548" s="1282"/>
      <c r="J548" s="1282"/>
      <c r="K548" s="1282"/>
      <c r="L548" s="1282"/>
      <c r="M548" s="1282"/>
      <c r="N548" s="375"/>
      <c r="O548" s="375"/>
      <c r="P548" s="375"/>
      <c r="Q548" s="881"/>
      <c r="R548" s="882"/>
      <c r="S548" s="883"/>
    </row>
    <row r="549" spans="1:19" s="1" customFormat="1" ht="51">
      <c r="A549" s="1385" t="s">
        <v>9</v>
      </c>
      <c r="B549" s="1309" t="s">
        <v>9</v>
      </c>
      <c r="C549" s="1309" t="s">
        <v>9</v>
      </c>
      <c r="D549" s="1386"/>
      <c r="E549" s="1399" t="s">
        <v>660</v>
      </c>
      <c r="F549" s="167" t="s">
        <v>661</v>
      </c>
      <c r="G549" s="172"/>
      <c r="H549" s="172"/>
      <c r="I549" s="172" t="s">
        <v>662</v>
      </c>
      <c r="J549" s="172"/>
      <c r="K549" s="167" t="s">
        <v>161</v>
      </c>
      <c r="L549" s="218" t="s">
        <v>32</v>
      </c>
      <c r="M549" s="884" t="s">
        <v>663</v>
      </c>
      <c r="N549" s="268">
        <v>19.399999999999999</v>
      </c>
      <c r="O549" s="315">
        <f>SUM(N549-Q549)</f>
        <v>19.399999999999999</v>
      </c>
      <c r="P549" s="259"/>
      <c r="Q549" s="199"/>
      <c r="R549" s="427" t="s">
        <v>664</v>
      </c>
      <c r="S549" s="411" t="s">
        <v>662</v>
      </c>
    </row>
    <row r="550" spans="1:19" s="1" customFormat="1" ht="39" thickBot="1">
      <c r="A550" s="1385"/>
      <c r="B550" s="1309"/>
      <c r="C550" s="1309"/>
      <c r="D550" s="1386"/>
      <c r="E550" s="1399"/>
      <c r="F550" s="167" t="s">
        <v>665</v>
      </c>
      <c r="G550" s="216"/>
      <c r="H550" s="216"/>
      <c r="I550" s="216" t="s">
        <v>666</v>
      </c>
      <c r="J550" s="216"/>
      <c r="K550" s="167" t="s">
        <v>245</v>
      </c>
      <c r="L550" s="214" t="s">
        <v>246</v>
      </c>
      <c r="M550" s="885" t="s">
        <v>663</v>
      </c>
      <c r="N550" s="268">
        <v>117.4</v>
      </c>
      <c r="O550" s="315">
        <f>SUM(N550-Q550)</f>
        <v>117.4</v>
      </c>
      <c r="P550" s="259"/>
      <c r="Q550" s="199"/>
      <c r="R550" s="427" t="s">
        <v>667</v>
      </c>
      <c r="S550" s="216" t="s">
        <v>666</v>
      </c>
    </row>
    <row r="551" spans="1:19" s="1" customFormat="1" ht="51.75" thickBot="1">
      <c r="A551" s="1385"/>
      <c r="B551" s="1309"/>
      <c r="C551" s="1309"/>
      <c r="D551" s="1386"/>
      <c r="E551" s="1288"/>
      <c r="F551" s="168" t="s">
        <v>184</v>
      </c>
      <c r="G551" s="168" t="s">
        <v>139</v>
      </c>
      <c r="H551" s="168" t="s">
        <v>139</v>
      </c>
      <c r="I551" s="168" t="s">
        <v>139</v>
      </c>
      <c r="J551" s="168" t="s">
        <v>139</v>
      </c>
      <c r="K551" s="167" t="s">
        <v>163</v>
      </c>
      <c r="L551" s="1416" t="s">
        <v>24</v>
      </c>
      <c r="M551" s="1417"/>
      <c r="N551" s="280">
        <f>SUM(N549:N550)</f>
        <v>136.80000000000001</v>
      </c>
      <c r="O551" s="886">
        <f>SUM(O549:O550)</f>
        <v>136.80000000000001</v>
      </c>
      <c r="P551" s="887">
        <f>SUM(P549:P550)</f>
        <v>0</v>
      </c>
      <c r="Q551" s="888">
        <f>SUM(Q549:Q550)</f>
        <v>0</v>
      </c>
      <c r="R551" s="889"/>
      <c r="S551" s="17"/>
    </row>
    <row r="552" spans="1:19" s="1" customFormat="1" ht="63.75">
      <c r="A552" s="1385" t="s">
        <v>9</v>
      </c>
      <c r="B552" s="1309" t="s">
        <v>9</v>
      </c>
      <c r="C552" s="1309" t="s">
        <v>10</v>
      </c>
      <c r="D552" s="1386"/>
      <c r="E552" s="1288" t="s">
        <v>668</v>
      </c>
      <c r="F552" s="168" t="s">
        <v>669</v>
      </c>
      <c r="G552" s="216"/>
      <c r="H552" s="216"/>
      <c r="I552" s="890" t="s">
        <v>670</v>
      </c>
      <c r="J552" s="890" t="s">
        <v>671</v>
      </c>
      <c r="K552" s="168" t="s">
        <v>376</v>
      </c>
      <c r="L552" s="158" t="s">
        <v>32</v>
      </c>
      <c r="M552" s="495" t="s">
        <v>672</v>
      </c>
      <c r="N552" s="891">
        <v>3</v>
      </c>
      <c r="O552" s="892">
        <f>SUM(N552-Q552)</f>
        <v>3</v>
      </c>
      <c r="P552" s="249"/>
      <c r="Q552" s="91"/>
      <c r="R552" s="485" t="s">
        <v>673</v>
      </c>
      <c r="S552" s="890" t="s">
        <v>674</v>
      </c>
    </row>
    <row r="553" spans="1:19" s="1" customFormat="1" ht="51">
      <c r="A553" s="1385"/>
      <c r="B553" s="1309"/>
      <c r="C553" s="1309"/>
      <c r="D553" s="1386"/>
      <c r="E553" s="1288"/>
      <c r="F553" s="167" t="s">
        <v>675</v>
      </c>
      <c r="G553" s="893"/>
      <c r="H553" s="893"/>
      <c r="I553" s="894" t="s">
        <v>676</v>
      </c>
      <c r="J553" s="894" t="s">
        <v>676</v>
      </c>
      <c r="K553" s="443" t="s">
        <v>376</v>
      </c>
      <c r="L553" s="895" t="s">
        <v>32</v>
      </c>
      <c r="M553" s="896" t="s">
        <v>677</v>
      </c>
      <c r="N553" s="268"/>
      <c r="O553" s="897">
        <f t="shared" ref="O553" si="115">SUM(N553-Q553)</f>
        <v>0</v>
      </c>
      <c r="P553" s="259"/>
      <c r="Q553" s="898"/>
      <c r="R553" s="485" t="s">
        <v>678</v>
      </c>
      <c r="S553" s="894" t="s">
        <v>679</v>
      </c>
    </row>
    <row r="554" spans="1:19" s="1" customFormat="1" ht="39" thickBot="1">
      <c r="A554" s="1385"/>
      <c r="B554" s="1309"/>
      <c r="C554" s="1309"/>
      <c r="D554" s="1386"/>
      <c r="E554" s="1288"/>
      <c r="F554" s="168" t="s">
        <v>680</v>
      </c>
      <c r="G554" s="216"/>
      <c r="H554" s="216"/>
      <c r="I554" s="894" t="s">
        <v>681</v>
      </c>
      <c r="J554" s="894"/>
      <c r="K554" s="168" t="s">
        <v>376</v>
      </c>
      <c r="L554" s="150" t="s">
        <v>32</v>
      </c>
      <c r="M554" s="899" t="s">
        <v>672</v>
      </c>
      <c r="N554" s="271">
        <v>1</v>
      </c>
      <c r="O554" s="316">
        <f>SUM(N554-Q554)</f>
        <v>1</v>
      </c>
      <c r="P554" s="252"/>
      <c r="Q554" s="253"/>
      <c r="R554" s="485" t="s">
        <v>682</v>
      </c>
      <c r="S554" s="894" t="s">
        <v>681</v>
      </c>
    </row>
    <row r="555" spans="1:19" s="1" customFormat="1" ht="51.75" thickBot="1">
      <c r="A555" s="1385"/>
      <c r="B555" s="1309"/>
      <c r="C555" s="1309"/>
      <c r="D555" s="1386"/>
      <c r="E555" s="1288"/>
      <c r="F555" s="168" t="s">
        <v>184</v>
      </c>
      <c r="G555" s="168" t="s">
        <v>139</v>
      </c>
      <c r="H555" s="168" t="s">
        <v>139</v>
      </c>
      <c r="I555" s="168" t="s">
        <v>139</v>
      </c>
      <c r="J555" s="168" t="s">
        <v>139</v>
      </c>
      <c r="K555" s="168" t="s">
        <v>185</v>
      </c>
      <c r="L555" s="1416" t="s">
        <v>24</v>
      </c>
      <c r="M555" s="1417"/>
      <c r="N555" s="280">
        <f t="shared" ref="N555:Q555" si="116">SUM(N552:N554)</f>
        <v>4</v>
      </c>
      <c r="O555" s="886">
        <f t="shared" si="116"/>
        <v>4</v>
      </c>
      <c r="P555" s="887">
        <f t="shared" si="116"/>
        <v>0</v>
      </c>
      <c r="Q555" s="888">
        <f t="shared" si="116"/>
        <v>0</v>
      </c>
      <c r="R555" s="889"/>
      <c r="S555" s="17"/>
    </row>
    <row r="556" spans="1:19" s="1" customFormat="1" ht="12.75" customHeight="1">
      <c r="A556" s="1249" t="s">
        <v>9</v>
      </c>
      <c r="B556" s="1252" t="s">
        <v>9</v>
      </c>
      <c r="C556" s="1391" t="s">
        <v>11</v>
      </c>
      <c r="D556" s="1394"/>
      <c r="E556" s="1289" t="s">
        <v>683</v>
      </c>
      <c r="F556" s="1387" t="s">
        <v>684</v>
      </c>
      <c r="G556" s="893"/>
      <c r="H556" s="893" t="s">
        <v>685</v>
      </c>
      <c r="I556" s="893" t="s">
        <v>685</v>
      </c>
      <c r="J556" s="216" t="s">
        <v>197</v>
      </c>
      <c r="K556" s="1387" t="s">
        <v>146</v>
      </c>
      <c r="L556" s="900" t="s">
        <v>32</v>
      </c>
      <c r="M556" s="901" t="s">
        <v>677</v>
      </c>
      <c r="N556" s="891">
        <v>28.3</v>
      </c>
      <c r="O556" s="902">
        <f>SUM(N556-Q556)</f>
        <v>28.3</v>
      </c>
      <c r="P556" s="249"/>
      <c r="Q556" s="903"/>
      <c r="R556" s="485" t="s">
        <v>686</v>
      </c>
      <c r="S556" s="216" t="s">
        <v>687</v>
      </c>
    </row>
    <row r="557" spans="1:19" s="1" customFormat="1" ht="76.5">
      <c r="A557" s="1250"/>
      <c r="B557" s="1253"/>
      <c r="C557" s="1392"/>
      <c r="D557" s="1395"/>
      <c r="E557" s="1398"/>
      <c r="F557" s="1413"/>
      <c r="G557" s="893"/>
      <c r="H557" s="893" t="s">
        <v>688</v>
      </c>
      <c r="I557" s="893" t="s">
        <v>689</v>
      </c>
      <c r="J557" s="216" t="s">
        <v>690</v>
      </c>
      <c r="K557" s="1413"/>
      <c r="L557" s="895" t="s">
        <v>32</v>
      </c>
      <c r="M557" s="904" t="s">
        <v>677</v>
      </c>
      <c r="N557" s="268"/>
      <c r="O557" s="897">
        <f t="shared" ref="O557:O563" si="117">SUM(N557-Q557)</f>
        <v>0</v>
      </c>
      <c r="P557" s="259"/>
      <c r="Q557" s="898"/>
      <c r="R557" s="485" t="s">
        <v>691</v>
      </c>
      <c r="S557" s="216" t="s">
        <v>692</v>
      </c>
    </row>
    <row r="558" spans="1:19" s="1" customFormat="1" ht="38.25">
      <c r="A558" s="1250"/>
      <c r="B558" s="1253"/>
      <c r="C558" s="1392"/>
      <c r="D558" s="1395"/>
      <c r="E558" s="1398"/>
      <c r="F558" s="1413"/>
      <c r="G558" s="893"/>
      <c r="H558" s="893"/>
      <c r="I558" s="893" t="s">
        <v>15</v>
      </c>
      <c r="J558" s="216" t="s">
        <v>15</v>
      </c>
      <c r="K558" s="1413"/>
      <c r="L558" s="895" t="s">
        <v>32</v>
      </c>
      <c r="M558" s="904" t="s">
        <v>677</v>
      </c>
      <c r="N558" s="268"/>
      <c r="O558" s="897">
        <f t="shared" si="117"/>
        <v>0</v>
      </c>
      <c r="P558" s="259"/>
      <c r="Q558" s="898"/>
      <c r="R558" s="485" t="s">
        <v>693</v>
      </c>
      <c r="S558" s="216" t="s">
        <v>16</v>
      </c>
    </row>
    <row r="559" spans="1:19" s="1" customFormat="1" ht="51">
      <c r="A559" s="1250"/>
      <c r="B559" s="1253"/>
      <c r="C559" s="1392"/>
      <c r="D559" s="1395"/>
      <c r="E559" s="1398"/>
      <c r="F559" s="1413"/>
      <c r="G559" s="893"/>
      <c r="H559" s="893" t="s">
        <v>17</v>
      </c>
      <c r="I559" s="893" t="s">
        <v>17</v>
      </c>
      <c r="J559" s="216" t="s">
        <v>18</v>
      </c>
      <c r="K559" s="1413"/>
      <c r="L559" s="895" t="s">
        <v>32</v>
      </c>
      <c r="M559" s="904" t="s">
        <v>677</v>
      </c>
      <c r="N559" s="268"/>
      <c r="O559" s="897">
        <f t="shared" si="117"/>
        <v>0</v>
      </c>
      <c r="P559" s="259"/>
      <c r="Q559" s="898"/>
      <c r="R559" s="485" t="s">
        <v>694</v>
      </c>
      <c r="S559" s="216" t="s">
        <v>13</v>
      </c>
    </row>
    <row r="560" spans="1:19" s="1" customFormat="1" ht="51">
      <c r="A560" s="1250"/>
      <c r="B560" s="1253"/>
      <c r="C560" s="1392"/>
      <c r="D560" s="1395"/>
      <c r="E560" s="1398"/>
      <c r="F560" s="1413"/>
      <c r="G560" s="893"/>
      <c r="H560" s="893" t="s">
        <v>491</v>
      </c>
      <c r="I560" s="893" t="s">
        <v>491</v>
      </c>
      <c r="J560" s="216" t="s">
        <v>491</v>
      </c>
      <c r="K560" s="1413"/>
      <c r="L560" s="905" t="s">
        <v>32</v>
      </c>
      <c r="M560" s="904" t="s">
        <v>677</v>
      </c>
      <c r="N560" s="271"/>
      <c r="O560" s="897">
        <f t="shared" si="117"/>
        <v>0</v>
      </c>
      <c r="P560" s="252"/>
      <c r="Q560" s="906"/>
      <c r="R560" s="485" t="s">
        <v>695</v>
      </c>
      <c r="S560" s="216" t="s">
        <v>696</v>
      </c>
    </row>
    <row r="561" spans="1:19" s="1" customFormat="1" ht="25.5">
      <c r="A561" s="1250"/>
      <c r="B561" s="1253"/>
      <c r="C561" s="1392"/>
      <c r="D561" s="1395"/>
      <c r="E561" s="1398"/>
      <c r="F561" s="1413"/>
      <c r="G561" s="893"/>
      <c r="H561" s="893"/>
      <c r="I561" s="893"/>
      <c r="J561" s="216" t="s">
        <v>15</v>
      </c>
      <c r="K561" s="1413"/>
      <c r="L561" s="905" t="s">
        <v>32</v>
      </c>
      <c r="M561" s="904" t="s">
        <v>677</v>
      </c>
      <c r="N561" s="271"/>
      <c r="O561" s="897">
        <f t="shared" si="117"/>
        <v>0</v>
      </c>
      <c r="P561" s="252"/>
      <c r="Q561" s="906"/>
      <c r="R561" s="485" t="s">
        <v>697</v>
      </c>
      <c r="S561" s="216" t="s">
        <v>15</v>
      </c>
    </row>
    <row r="562" spans="1:19" s="1" customFormat="1" ht="51">
      <c r="A562" s="1250"/>
      <c r="B562" s="1253"/>
      <c r="C562" s="1392"/>
      <c r="D562" s="1395"/>
      <c r="E562" s="1398"/>
      <c r="F562" s="1413"/>
      <c r="G562" s="893"/>
      <c r="H562" s="893"/>
      <c r="I562" s="893"/>
      <c r="J562" s="216" t="s">
        <v>698</v>
      </c>
      <c r="K562" s="1413"/>
      <c r="L562" s="895" t="s">
        <v>32</v>
      </c>
      <c r="M562" s="89" t="s">
        <v>677</v>
      </c>
      <c r="N562" s="258"/>
      <c r="O562" s="259">
        <f t="shared" si="117"/>
        <v>0</v>
      </c>
      <c r="P562" s="259"/>
      <c r="Q562" s="898"/>
      <c r="R562" s="389" t="s">
        <v>699</v>
      </c>
      <c r="S562" s="216" t="s">
        <v>698</v>
      </c>
    </row>
    <row r="563" spans="1:19" s="1" customFormat="1" ht="39" thickBot="1">
      <c r="A563" s="1250"/>
      <c r="B563" s="1253"/>
      <c r="C563" s="1392"/>
      <c r="D563" s="1395"/>
      <c r="E563" s="1398"/>
      <c r="F563" s="1388"/>
      <c r="G563" s="893"/>
      <c r="H563" s="893"/>
      <c r="I563" s="893"/>
      <c r="J563" s="216" t="s">
        <v>700</v>
      </c>
      <c r="K563" s="1388"/>
      <c r="L563" s="895" t="s">
        <v>32</v>
      </c>
      <c r="M563" s="89" t="s">
        <v>677</v>
      </c>
      <c r="N563" s="258"/>
      <c r="O563" s="907">
        <f t="shared" si="117"/>
        <v>0</v>
      </c>
      <c r="P563" s="908"/>
      <c r="Q563" s="898"/>
      <c r="R563" s="389" t="s">
        <v>701</v>
      </c>
      <c r="S563" s="216" t="s">
        <v>700</v>
      </c>
    </row>
    <row r="564" spans="1:19" s="1" customFormat="1" ht="51.75" thickBot="1">
      <c r="A564" s="1251"/>
      <c r="B564" s="1254"/>
      <c r="C564" s="1393"/>
      <c r="D564" s="1396"/>
      <c r="E564" s="1399"/>
      <c r="F564" s="168" t="s">
        <v>184</v>
      </c>
      <c r="G564" s="168" t="s">
        <v>139</v>
      </c>
      <c r="H564" s="168" t="s">
        <v>139</v>
      </c>
      <c r="I564" s="168" t="s">
        <v>139</v>
      </c>
      <c r="J564" s="168" t="s">
        <v>139</v>
      </c>
      <c r="K564" s="168" t="s">
        <v>185</v>
      </c>
      <c r="L564" s="1400" t="s">
        <v>24</v>
      </c>
      <c r="M564" s="1400"/>
      <c r="N564" s="909">
        <f t="shared" ref="N564:Q564" si="118">SUM(N556:N563)</f>
        <v>28.3</v>
      </c>
      <c r="O564" s="909">
        <f t="shared" si="118"/>
        <v>28.3</v>
      </c>
      <c r="P564" s="909">
        <f t="shared" si="118"/>
        <v>0</v>
      </c>
      <c r="Q564" s="909">
        <f t="shared" si="118"/>
        <v>0</v>
      </c>
      <c r="R564" s="389"/>
      <c r="S564" s="883"/>
    </row>
    <row r="565" spans="1:19" s="1" customFormat="1" ht="45" customHeight="1">
      <c r="A565" s="1268" t="s">
        <v>9</v>
      </c>
      <c r="B565" s="1269" t="s">
        <v>9</v>
      </c>
      <c r="C565" s="1269" t="s">
        <v>33</v>
      </c>
      <c r="D565" s="1401"/>
      <c r="E565" s="1288" t="s">
        <v>702</v>
      </c>
      <c r="F565" s="168" t="s">
        <v>703</v>
      </c>
      <c r="G565" s="168"/>
      <c r="H565" s="168"/>
      <c r="I565" s="168" t="s">
        <v>704</v>
      </c>
      <c r="J565" s="168"/>
      <c r="K565" s="168" t="s">
        <v>144</v>
      </c>
      <c r="L565" s="910" t="s">
        <v>32</v>
      </c>
      <c r="M565" s="911" t="s">
        <v>705</v>
      </c>
      <c r="N565" s="251">
        <v>6</v>
      </c>
      <c r="O565" s="907">
        <f>SUM(N565-Q565)</f>
        <v>6</v>
      </c>
      <c r="P565" s="912"/>
      <c r="Q565" s="913"/>
      <c r="R565" s="914" t="s">
        <v>706</v>
      </c>
      <c r="S565" s="216" t="s">
        <v>704</v>
      </c>
    </row>
    <row r="566" spans="1:19" s="1" customFormat="1" ht="13.5" thickBot="1">
      <c r="A566" s="1268"/>
      <c r="B566" s="1269"/>
      <c r="C566" s="1269"/>
      <c r="D566" s="1401"/>
      <c r="E566" s="1288"/>
      <c r="F566" s="212"/>
      <c r="G566" s="212"/>
      <c r="H566" s="212"/>
      <c r="I566" s="212"/>
      <c r="J566" s="212"/>
      <c r="K566" s="212"/>
      <c r="L566" s="214"/>
      <c r="M566" s="915"/>
      <c r="N566" s="258"/>
      <c r="O566" s="908">
        <f>SUM(N566-Q566)</f>
        <v>0</v>
      </c>
      <c r="P566" s="916"/>
      <c r="Q566" s="917"/>
      <c r="R566" s="914"/>
      <c r="S566" s="918"/>
    </row>
    <row r="567" spans="1:19" s="1" customFormat="1" ht="51.75" thickBot="1">
      <c r="A567" s="1268"/>
      <c r="B567" s="1269"/>
      <c r="C567" s="1269"/>
      <c r="D567" s="1401"/>
      <c r="E567" s="1288"/>
      <c r="F567" s="168" t="s">
        <v>184</v>
      </c>
      <c r="G567" s="168" t="s">
        <v>139</v>
      </c>
      <c r="H567" s="168" t="s">
        <v>139</v>
      </c>
      <c r="I567" s="168" t="s">
        <v>139</v>
      </c>
      <c r="J567" s="168" t="s">
        <v>139</v>
      </c>
      <c r="K567" s="168" t="s">
        <v>185</v>
      </c>
      <c r="L567" s="1402" t="s">
        <v>24</v>
      </c>
      <c r="M567" s="1420"/>
      <c r="N567" s="298">
        <f t="shared" ref="N567:Q567" si="119">SUM(N565:N566)</f>
        <v>6</v>
      </c>
      <c r="O567" s="909">
        <f t="shared" si="119"/>
        <v>6</v>
      </c>
      <c r="P567" s="909">
        <f t="shared" si="119"/>
        <v>0</v>
      </c>
      <c r="Q567" s="919">
        <f t="shared" si="119"/>
        <v>0</v>
      </c>
      <c r="R567" s="920"/>
      <c r="S567" s="17"/>
    </row>
    <row r="568" spans="1:19" s="1" customFormat="1" ht="103.9" customHeight="1">
      <c r="A568" s="1268" t="s">
        <v>9</v>
      </c>
      <c r="B568" s="1269" t="s">
        <v>9</v>
      </c>
      <c r="C568" s="1269" t="s">
        <v>12</v>
      </c>
      <c r="D568" s="1401"/>
      <c r="E568" s="1288" t="s">
        <v>707</v>
      </c>
      <c r="F568" s="168" t="s">
        <v>708</v>
      </c>
      <c r="G568" s="212"/>
      <c r="H568" s="212"/>
      <c r="I568" s="212"/>
      <c r="J568" s="918" t="s">
        <v>709</v>
      </c>
      <c r="K568" s="95" t="s">
        <v>146</v>
      </c>
      <c r="L568" s="910" t="s">
        <v>32</v>
      </c>
      <c r="M568" s="911" t="s">
        <v>705</v>
      </c>
      <c r="N568" s="251">
        <v>11.7</v>
      </c>
      <c r="O568" s="907">
        <f>SUM(N568-Q568)</f>
        <v>11.7</v>
      </c>
      <c r="P568" s="912"/>
      <c r="Q568" s="913"/>
      <c r="R568" s="914" t="s">
        <v>710</v>
      </c>
      <c r="S568" s="918" t="s">
        <v>709</v>
      </c>
    </row>
    <row r="569" spans="1:19" s="1" customFormat="1" ht="35.450000000000003" customHeight="1">
      <c r="A569" s="1268"/>
      <c r="B569" s="1269"/>
      <c r="C569" s="1269"/>
      <c r="D569" s="1401"/>
      <c r="E569" s="1288"/>
      <c r="F569" s="168" t="s">
        <v>711</v>
      </c>
      <c r="G569" s="212"/>
      <c r="H569" s="212"/>
      <c r="I569" s="212"/>
      <c r="J569" s="77" t="s">
        <v>712</v>
      </c>
      <c r="K569" s="95" t="s">
        <v>146</v>
      </c>
      <c r="L569" s="214" t="s">
        <v>32</v>
      </c>
      <c r="M569" s="915" t="s">
        <v>705</v>
      </c>
      <c r="N569" s="258">
        <v>17</v>
      </c>
      <c r="O569" s="908">
        <f>SUM(N569-Q569)</f>
        <v>17</v>
      </c>
      <c r="P569" s="916"/>
      <c r="Q569" s="917"/>
      <c r="R569" s="921" t="s">
        <v>713</v>
      </c>
      <c r="S569" s="77" t="s">
        <v>712</v>
      </c>
    </row>
    <row r="570" spans="1:19" s="1" customFormat="1" ht="23.25" customHeight="1" thickBot="1">
      <c r="A570" s="1268"/>
      <c r="B570" s="1269"/>
      <c r="C570" s="1269"/>
      <c r="D570" s="1401"/>
      <c r="E570" s="1288"/>
      <c r="F570" s="168" t="s">
        <v>711</v>
      </c>
      <c r="G570" s="212"/>
      <c r="H570" s="212"/>
      <c r="I570" s="212"/>
      <c r="J570" s="918">
        <v>24</v>
      </c>
      <c r="K570" s="95" t="s">
        <v>146</v>
      </c>
      <c r="L570" s="214" t="s">
        <v>246</v>
      </c>
      <c r="M570" s="915"/>
      <c r="N570" s="258">
        <v>65.900000000000006</v>
      </c>
      <c r="O570" s="908">
        <f>SUM(N570-Q570)</f>
        <v>65.900000000000006</v>
      </c>
      <c r="P570" s="916"/>
      <c r="Q570" s="917"/>
      <c r="R570" s="914" t="s">
        <v>714</v>
      </c>
      <c r="S570" s="918">
        <v>24</v>
      </c>
    </row>
    <row r="571" spans="1:19" s="1" customFormat="1" ht="51.75" thickBot="1">
      <c r="A571" s="1268"/>
      <c r="B571" s="1269"/>
      <c r="C571" s="1269"/>
      <c r="D571" s="1401"/>
      <c r="E571" s="1288"/>
      <c r="F571" s="168" t="s">
        <v>184</v>
      </c>
      <c r="G571" s="168" t="s">
        <v>139</v>
      </c>
      <c r="H571" s="168" t="s">
        <v>139</v>
      </c>
      <c r="I571" s="168" t="s">
        <v>139</v>
      </c>
      <c r="J571" s="168" t="s">
        <v>139</v>
      </c>
      <c r="K571" s="168" t="s">
        <v>185</v>
      </c>
      <c r="L571" s="1402" t="s">
        <v>24</v>
      </c>
      <c r="M571" s="1420"/>
      <c r="N571" s="298">
        <f t="shared" ref="N571:Q571" si="120">SUM(N568:N570)</f>
        <v>94.600000000000009</v>
      </c>
      <c r="O571" s="909">
        <f t="shared" si="120"/>
        <v>94.600000000000009</v>
      </c>
      <c r="P571" s="909">
        <f t="shared" si="120"/>
        <v>0</v>
      </c>
      <c r="Q571" s="919">
        <f t="shared" si="120"/>
        <v>0</v>
      </c>
      <c r="R571" s="920"/>
      <c r="S571" s="17"/>
    </row>
    <row r="572" spans="1:19" s="1" customFormat="1" ht="63.75">
      <c r="A572" s="1385" t="s">
        <v>9</v>
      </c>
      <c r="B572" s="1309" t="s">
        <v>9</v>
      </c>
      <c r="C572" s="1309" t="s">
        <v>34</v>
      </c>
      <c r="D572" s="1386"/>
      <c r="E572" s="1288" t="s">
        <v>715</v>
      </c>
      <c r="F572" s="443" t="s">
        <v>716</v>
      </c>
      <c r="G572" s="893" t="s">
        <v>717</v>
      </c>
      <c r="H572" s="893"/>
      <c r="I572" s="893" t="s">
        <v>718</v>
      </c>
      <c r="J572" s="893"/>
      <c r="K572" s="443" t="s">
        <v>245</v>
      </c>
      <c r="L572" s="218" t="s">
        <v>32</v>
      </c>
      <c r="M572" s="922" t="s">
        <v>677</v>
      </c>
      <c r="N572" s="268">
        <v>50</v>
      </c>
      <c r="O572" s="923">
        <f>SUM(N572-Q572)</f>
        <v>50</v>
      </c>
      <c r="P572" s="908"/>
      <c r="Q572" s="898"/>
      <c r="R572" s="485" t="s">
        <v>719</v>
      </c>
      <c r="S572" s="216" t="s">
        <v>134</v>
      </c>
    </row>
    <row r="573" spans="1:19" ht="13.5" thickBot="1">
      <c r="A573" s="1385"/>
      <c r="B573" s="1309"/>
      <c r="C573" s="1309"/>
      <c r="D573" s="1386"/>
      <c r="E573" s="1288"/>
      <c r="F573" s="893"/>
      <c r="G573" s="893"/>
      <c r="H573" s="893"/>
      <c r="I573" s="893"/>
      <c r="J573" s="893"/>
      <c r="K573" s="893"/>
      <c r="L573" s="905"/>
      <c r="M573" s="904"/>
      <c r="N573" s="251"/>
      <c r="O573" s="907">
        <f t="shared" ref="O573" si="121">SUM(N573-Q573)</f>
        <v>0</v>
      </c>
      <c r="P573" s="252"/>
      <c r="Q573" s="906"/>
      <c r="R573" s="924" t="s">
        <v>720</v>
      </c>
      <c r="S573" s="216" t="s">
        <v>134</v>
      </c>
    </row>
    <row r="574" spans="1:19" s="1" customFormat="1" ht="51.75" thickBot="1">
      <c r="A574" s="1385"/>
      <c r="B574" s="1309"/>
      <c r="C574" s="1309"/>
      <c r="D574" s="1386"/>
      <c r="E574" s="1288"/>
      <c r="F574" s="168" t="s">
        <v>184</v>
      </c>
      <c r="G574" s="168" t="s">
        <v>139</v>
      </c>
      <c r="H574" s="168" t="s">
        <v>139</v>
      </c>
      <c r="I574" s="168" t="s">
        <v>139</v>
      </c>
      <c r="J574" s="168" t="s">
        <v>139</v>
      </c>
      <c r="K574" s="168" t="s">
        <v>185</v>
      </c>
      <c r="L574" s="1389" t="s">
        <v>24</v>
      </c>
      <c r="M574" s="1390"/>
      <c r="N574" s="255">
        <f t="shared" ref="N574" si="122">SUM(N572:N573)</f>
        <v>50</v>
      </c>
      <c r="O574" s="298">
        <f t="shared" ref="O574:Q574" si="123">SUM(O572:O573)</f>
        <v>50</v>
      </c>
      <c r="P574" s="298">
        <f t="shared" si="123"/>
        <v>0</v>
      </c>
      <c r="Q574" s="280">
        <f t="shared" si="123"/>
        <v>0</v>
      </c>
      <c r="R574" s="925"/>
      <c r="S574" s="17"/>
    </row>
    <row r="575" spans="1:19" s="1" customFormat="1" ht="13.5" thickBot="1">
      <c r="A575" s="20" t="s">
        <v>9</v>
      </c>
      <c r="B575" s="21" t="s">
        <v>9</v>
      </c>
      <c r="C575" s="926"/>
      <c r="D575" s="927"/>
      <c r="E575" s="928" t="s">
        <v>23</v>
      </c>
      <c r="F575" s="929"/>
      <c r="G575" s="929"/>
      <c r="H575" s="929"/>
      <c r="I575" s="929"/>
      <c r="J575" s="929"/>
      <c r="K575" s="929"/>
      <c r="L575" s="930"/>
      <c r="M575" s="930"/>
      <c r="N575" s="931">
        <f t="shared" ref="N575:Q575" si="124">SUM(N551+N555+N564+N567+N571+N574)</f>
        <v>319.70000000000005</v>
      </c>
      <c r="O575" s="931">
        <f t="shared" si="124"/>
        <v>319.70000000000005</v>
      </c>
      <c r="P575" s="931">
        <f t="shared" si="124"/>
        <v>0</v>
      </c>
      <c r="Q575" s="931">
        <f t="shared" si="124"/>
        <v>0</v>
      </c>
      <c r="R575" s="920"/>
      <c r="S575" s="17"/>
    </row>
    <row r="576" spans="1:19" s="44" customFormat="1" ht="30.75" customHeight="1" thickBot="1">
      <c r="A576" s="11" t="s">
        <v>9</v>
      </c>
      <c r="B576" s="12" t="s">
        <v>10</v>
      </c>
      <c r="C576" s="932"/>
      <c r="D576" s="933"/>
      <c r="E576" s="1281" t="s">
        <v>721</v>
      </c>
      <c r="F576" s="1282"/>
      <c r="G576" s="1282"/>
      <c r="H576" s="1282"/>
      <c r="I576" s="1282"/>
      <c r="J576" s="1282"/>
      <c r="K576" s="1282"/>
      <c r="L576" s="1282"/>
      <c r="M576" s="1282"/>
      <c r="N576" s="934"/>
      <c r="O576" s="934"/>
      <c r="P576" s="934"/>
      <c r="Q576" s="934"/>
      <c r="R576" s="924"/>
      <c r="S576" s="883"/>
    </row>
    <row r="577" spans="1:19" s="1" customFormat="1" ht="41.25" customHeight="1">
      <c r="A577" s="1268" t="s">
        <v>9</v>
      </c>
      <c r="B577" s="1269" t="s">
        <v>10</v>
      </c>
      <c r="C577" s="1269" t="s">
        <v>9</v>
      </c>
      <c r="D577" s="1401"/>
      <c r="E577" s="1288" t="s">
        <v>722</v>
      </c>
      <c r="F577" s="214" t="s">
        <v>651</v>
      </c>
      <c r="G577" s="935"/>
      <c r="H577" s="935"/>
      <c r="I577" s="935"/>
      <c r="J577" s="935" t="s">
        <v>723</v>
      </c>
      <c r="K577" s="168" t="s">
        <v>143</v>
      </c>
      <c r="L577" s="910" t="s">
        <v>32</v>
      </c>
      <c r="M577" s="911" t="s">
        <v>242</v>
      </c>
      <c r="N577" s="251">
        <v>80</v>
      </c>
      <c r="O577" s="907">
        <f>SUM(N577-Q577)</f>
        <v>80</v>
      </c>
      <c r="P577" s="912"/>
      <c r="Q577" s="913"/>
      <c r="R577" s="914" t="s">
        <v>724</v>
      </c>
      <c r="S577" s="918">
        <v>6048</v>
      </c>
    </row>
    <row r="578" spans="1:19" s="1" customFormat="1" ht="33.75" customHeight="1">
      <c r="A578" s="1268"/>
      <c r="B578" s="1269"/>
      <c r="C578" s="1269"/>
      <c r="D578" s="1401"/>
      <c r="E578" s="1288"/>
      <c r="F578" s="214" t="s">
        <v>651</v>
      </c>
      <c r="G578" s="216"/>
      <c r="H578" s="216"/>
      <c r="I578" s="216"/>
      <c r="J578" s="216" t="s">
        <v>725</v>
      </c>
      <c r="K578" s="168" t="s">
        <v>143</v>
      </c>
      <c r="L578" s="218"/>
      <c r="M578" s="884"/>
      <c r="N578" s="258"/>
      <c r="O578" s="252">
        <f>SUM(N578-Q578)</f>
        <v>0</v>
      </c>
      <c r="P578" s="259"/>
      <c r="Q578" s="315"/>
      <c r="R578" s="914" t="s">
        <v>726</v>
      </c>
      <c r="S578" s="918">
        <v>148.6</v>
      </c>
    </row>
    <row r="579" spans="1:19" s="1" customFormat="1" ht="33" customHeight="1" thickBot="1">
      <c r="A579" s="1268"/>
      <c r="B579" s="1269"/>
      <c r="C579" s="1269"/>
      <c r="D579" s="1401"/>
      <c r="E579" s="1288"/>
      <c r="F579" s="214" t="s">
        <v>651</v>
      </c>
      <c r="G579" s="212"/>
      <c r="H579" s="212"/>
      <c r="I579" s="212"/>
      <c r="J579" s="212" t="s">
        <v>18</v>
      </c>
      <c r="K579" s="168" t="s">
        <v>143</v>
      </c>
      <c r="L579" s="214" t="s">
        <v>246</v>
      </c>
      <c r="M579" s="915"/>
      <c r="N579" s="258">
        <v>150.19999999999999</v>
      </c>
      <c r="O579" s="908">
        <f>SUM(N579-Q579)</f>
        <v>150.19999999999999</v>
      </c>
      <c r="P579" s="916"/>
      <c r="Q579" s="917"/>
      <c r="R579" s="914" t="s">
        <v>727</v>
      </c>
      <c r="S579" s="918">
        <v>4</v>
      </c>
    </row>
    <row r="580" spans="1:19" s="1" customFormat="1" ht="51.75" thickBot="1">
      <c r="A580" s="1268"/>
      <c r="B580" s="1269"/>
      <c r="C580" s="1269"/>
      <c r="D580" s="1401"/>
      <c r="E580" s="1288"/>
      <c r="F580" s="168" t="s">
        <v>184</v>
      </c>
      <c r="G580" s="168" t="s">
        <v>139</v>
      </c>
      <c r="H580" s="168" t="s">
        <v>139</v>
      </c>
      <c r="I580" s="168" t="s">
        <v>139</v>
      </c>
      <c r="J580" s="168" t="s">
        <v>139</v>
      </c>
      <c r="K580" s="168" t="s">
        <v>185</v>
      </c>
      <c r="L580" s="1402" t="s">
        <v>24</v>
      </c>
      <c r="M580" s="1420"/>
      <c r="N580" s="298">
        <f t="shared" ref="N580:Q580" si="125">SUM(N577:N579)</f>
        <v>230.2</v>
      </c>
      <c r="O580" s="909">
        <f t="shared" si="125"/>
        <v>230.2</v>
      </c>
      <c r="P580" s="909">
        <f t="shared" si="125"/>
        <v>0</v>
      </c>
      <c r="Q580" s="919">
        <f t="shared" si="125"/>
        <v>0</v>
      </c>
      <c r="R580" s="920"/>
      <c r="S580" s="17"/>
    </row>
    <row r="581" spans="1:19" s="1" customFormat="1" ht="39.75" customHeight="1">
      <c r="A581" s="1268" t="s">
        <v>9</v>
      </c>
      <c r="B581" s="1269" t="s">
        <v>10</v>
      </c>
      <c r="C581" s="1404" t="s">
        <v>10</v>
      </c>
      <c r="D581" s="1405"/>
      <c r="E581" s="1399" t="s">
        <v>728</v>
      </c>
      <c r="F581" s="168" t="s">
        <v>729</v>
      </c>
      <c r="G581" s="167"/>
      <c r="H581" s="167" t="s">
        <v>15</v>
      </c>
      <c r="I581" s="167"/>
      <c r="J581" s="167"/>
      <c r="K581" s="167" t="s">
        <v>367</v>
      </c>
      <c r="L581" s="900" t="s">
        <v>32</v>
      </c>
      <c r="M581" s="936" t="s">
        <v>663</v>
      </c>
      <c r="N581" s="937">
        <v>18</v>
      </c>
      <c r="O581" s="249">
        <f>SUM(N581-Q581)</f>
        <v>18</v>
      </c>
      <c r="P581" s="902"/>
      <c r="Q581" s="938"/>
      <c r="R581" s="391" t="s">
        <v>667</v>
      </c>
      <c r="S581" s="216" t="s">
        <v>315</v>
      </c>
    </row>
    <row r="582" spans="1:19" s="1" customFormat="1" ht="38.25">
      <c r="A582" s="1268"/>
      <c r="B582" s="1269"/>
      <c r="C582" s="1404"/>
      <c r="D582" s="1405"/>
      <c r="E582" s="1399"/>
      <c r="F582" s="167" t="s">
        <v>255</v>
      </c>
      <c r="G582" s="167"/>
      <c r="H582" s="167" t="s">
        <v>15</v>
      </c>
      <c r="I582" s="167"/>
      <c r="J582" s="167"/>
      <c r="K582" s="167" t="s">
        <v>144</v>
      </c>
      <c r="L582" s="895" t="s">
        <v>730</v>
      </c>
      <c r="M582" s="939" t="s">
        <v>663</v>
      </c>
      <c r="N582" s="940"/>
      <c r="O582" s="252">
        <f t="shared" ref="O582:O583" si="126">SUM(N582-Q582)</f>
        <v>0</v>
      </c>
      <c r="P582" s="315"/>
      <c r="Q582" s="199"/>
      <c r="R582" s="924"/>
      <c r="S582" s="216"/>
    </row>
    <row r="583" spans="1:19" s="1" customFormat="1" ht="13.5" thickBot="1">
      <c r="A583" s="1268"/>
      <c r="B583" s="1269"/>
      <c r="C583" s="1404"/>
      <c r="D583" s="1405"/>
      <c r="E583" s="1288"/>
      <c r="F583" s="893"/>
      <c r="G583" s="893"/>
      <c r="H583" s="893"/>
      <c r="I583" s="893"/>
      <c r="J583" s="893"/>
      <c r="K583" s="893"/>
      <c r="L583" s="214" t="s">
        <v>246</v>
      </c>
      <c r="M583" s="939" t="s">
        <v>663</v>
      </c>
      <c r="N583" s="941"/>
      <c r="O583" s="907">
        <f t="shared" si="126"/>
        <v>0</v>
      </c>
      <c r="P583" s="923"/>
      <c r="Q583" s="898"/>
      <c r="R583" s="391"/>
      <c r="S583" s="216"/>
    </row>
    <row r="584" spans="1:19" s="1" customFormat="1" ht="51.75" thickBot="1">
      <c r="A584" s="1268"/>
      <c r="B584" s="1269"/>
      <c r="C584" s="1404"/>
      <c r="D584" s="1405"/>
      <c r="E584" s="1288"/>
      <c r="F584" s="168" t="s">
        <v>184</v>
      </c>
      <c r="G584" s="168" t="s">
        <v>139</v>
      </c>
      <c r="H584" s="168" t="s">
        <v>139</v>
      </c>
      <c r="I584" s="168" t="s">
        <v>139</v>
      </c>
      <c r="J584" s="168" t="s">
        <v>139</v>
      </c>
      <c r="K584" s="168" t="s">
        <v>163</v>
      </c>
      <c r="L584" s="1400" t="s">
        <v>24</v>
      </c>
      <c r="M584" s="1406"/>
      <c r="N584" s="298">
        <f t="shared" ref="N584:Q584" si="127">SUM(N581:N583)</f>
        <v>18</v>
      </c>
      <c r="O584" s="909">
        <f t="shared" si="127"/>
        <v>18</v>
      </c>
      <c r="P584" s="909">
        <f t="shared" si="127"/>
        <v>0</v>
      </c>
      <c r="Q584" s="909">
        <f t="shared" si="127"/>
        <v>0</v>
      </c>
      <c r="R584" s="942"/>
      <c r="S584" s="17"/>
    </row>
    <row r="585" spans="1:19" s="1" customFormat="1" ht="51">
      <c r="A585" s="1385" t="s">
        <v>9</v>
      </c>
      <c r="B585" s="1309" t="s">
        <v>10</v>
      </c>
      <c r="C585" s="1309" t="s">
        <v>11</v>
      </c>
      <c r="D585" s="1386"/>
      <c r="E585" s="1288" t="s">
        <v>731</v>
      </c>
      <c r="F585" s="168" t="s">
        <v>729</v>
      </c>
      <c r="G585" s="216"/>
      <c r="H585" s="216" t="s">
        <v>15</v>
      </c>
      <c r="I585" s="216"/>
      <c r="J585" s="216"/>
      <c r="K585" s="168" t="s">
        <v>732</v>
      </c>
      <c r="L585" s="158" t="s">
        <v>32</v>
      </c>
      <c r="M585" s="943" t="s">
        <v>663</v>
      </c>
      <c r="N585" s="248">
        <v>0.1</v>
      </c>
      <c r="O585" s="259">
        <f t="shared" ref="O585:O586" si="128">SUM(N585-Q585)</f>
        <v>0.1</v>
      </c>
      <c r="P585" s="274"/>
      <c r="Q585" s="91"/>
      <c r="R585" s="427" t="s">
        <v>733</v>
      </c>
      <c r="S585" s="216" t="s">
        <v>315</v>
      </c>
    </row>
    <row r="586" spans="1:19" s="1" customFormat="1" ht="39" thickBot="1">
      <c r="A586" s="1385"/>
      <c r="B586" s="1309"/>
      <c r="C586" s="1309"/>
      <c r="D586" s="1386"/>
      <c r="E586" s="1288"/>
      <c r="F586" s="167" t="s">
        <v>255</v>
      </c>
      <c r="G586" s="216"/>
      <c r="H586" s="216" t="s">
        <v>15</v>
      </c>
      <c r="I586" s="216"/>
      <c r="J586" s="216"/>
      <c r="K586" s="168" t="s">
        <v>245</v>
      </c>
      <c r="L586" s="214" t="s">
        <v>246</v>
      </c>
      <c r="M586" s="885" t="s">
        <v>663</v>
      </c>
      <c r="N586" s="258">
        <v>0.1</v>
      </c>
      <c r="O586" s="259">
        <f t="shared" si="128"/>
        <v>0.1</v>
      </c>
      <c r="P586" s="301"/>
      <c r="Q586" s="199"/>
      <c r="R586" s="227"/>
      <c r="S586" s="216"/>
    </row>
    <row r="587" spans="1:19" s="1" customFormat="1" ht="51.75" thickBot="1">
      <c r="A587" s="1385"/>
      <c r="B587" s="1309"/>
      <c r="C587" s="1309"/>
      <c r="D587" s="1386"/>
      <c r="E587" s="1288"/>
      <c r="F587" s="944" t="s">
        <v>734</v>
      </c>
      <c r="G587" s="944" t="s">
        <v>139</v>
      </c>
      <c r="H587" s="944" t="s">
        <v>139</v>
      </c>
      <c r="I587" s="944" t="s">
        <v>139</v>
      </c>
      <c r="J587" s="944" t="s">
        <v>139</v>
      </c>
      <c r="K587" s="168" t="s">
        <v>163</v>
      </c>
      <c r="L587" s="1389" t="s">
        <v>24</v>
      </c>
      <c r="M587" s="1409"/>
      <c r="N587" s="255">
        <f>SUM(N585:N586)</f>
        <v>0.2</v>
      </c>
      <c r="O587" s="255">
        <f>SUM(O585:O586)</f>
        <v>0.2</v>
      </c>
      <c r="P587" s="255">
        <f>SUM(P585:P586)</f>
        <v>0</v>
      </c>
      <c r="Q587" s="255">
        <f>SUM(Q585:Q586)</f>
        <v>0</v>
      </c>
      <c r="R587" s="925"/>
      <c r="S587" s="17"/>
    </row>
    <row r="588" spans="1:19" s="1" customFormat="1" ht="76.5">
      <c r="A588" s="1268" t="s">
        <v>9</v>
      </c>
      <c r="B588" s="1404" t="s">
        <v>10</v>
      </c>
      <c r="C588" s="1404" t="s">
        <v>33</v>
      </c>
      <c r="D588" s="1405"/>
      <c r="E588" s="1288" t="s">
        <v>735</v>
      </c>
      <c r="F588" s="478" t="s">
        <v>736</v>
      </c>
      <c r="G588" s="945"/>
      <c r="H588" s="945"/>
      <c r="I588" s="945">
        <v>1</v>
      </c>
      <c r="J588" s="945"/>
      <c r="K588" s="168" t="s">
        <v>467</v>
      </c>
      <c r="L588" s="214" t="s">
        <v>32</v>
      </c>
      <c r="M588" s="98" t="s">
        <v>56</v>
      </c>
      <c r="N588" s="946">
        <v>12</v>
      </c>
      <c r="O588" s="947">
        <f>SUM(N588-Q588)</f>
        <v>12</v>
      </c>
      <c r="P588" s="948"/>
      <c r="Q588" s="949"/>
      <c r="R588" s="950" t="s">
        <v>737</v>
      </c>
      <c r="S588" s="8" t="s">
        <v>717</v>
      </c>
    </row>
    <row r="589" spans="1:19" s="1" customFormat="1" ht="51.75" thickBot="1">
      <c r="A589" s="1268"/>
      <c r="B589" s="1404"/>
      <c r="C589" s="1404"/>
      <c r="D589" s="1405"/>
      <c r="E589" s="1288"/>
      <c r="F589" s="478" t="s">
        <v>736</v>
      </c>
      <c r="G589" s="945"/>
      <c r="H589" s="945"/>
      <c r="I589" s="945">
        <v>1</v>
      </c>
      <c r="J589" s="945"/>
      <c r="K589" s="168" t="s">
        <v>467</v>
      </c>
      <c r="L589" s="93" t="s">
        <v>32</v>
      </c>
      <c r="M589" s="18" t="s">
        <v>56</v>
      </c>
      <c r="N589" s="946">
        <v>25</v>
      </c>
      <c r="O589" s="947">
        <f>SUM(N589-Q589)</f>
        <v>25</v>
      </c>
      <c r="P589" s="948"/>
      <c r="Q589" s="949"/>
      <c r="R589" s="950" t="s">
        <v>738</v>
      </c>
      <c r="S589" s="8" t="s">
        <v>739</v>
      </c>
    </row>
    <row r="590" spans="1:19" s="1" customFormat="1" ht="35.450000000000003" customHeight="1" thickBot="1">
      <c r="A590" s="1268"/>
      <c r="B590" s="1404"/>
      <c r="C590" s="1404"/>
      <c r="D590" s="1405"/>
      <c r="E590" s="1288"/>
      <c r="F590" s="168" t="s">
        <v>184</v>
      </c>
      <c r="G590" s="168" t="s">
        <v>139</v>
      </c>
      <c r="H590" s="168" t="s">
        <v>139</v>
      </c>
      <c r="I590" s="168" t="s">
        <v>139</v>
      </c>
      <c r="J590" s="168" t="s">
        <v>139</v>
      </c>
      <c r="K590" s="168" t="s">
        <v>185</v>
      </c>
      <c r="L590" s="1421" t="s">
        <v>24</v>
      </c>
      <c r="M590" s="1415"/>
      <c r="N590" s="255">
        <f>SUM(N588:N589)</f>
        <v>37</v>
      </c>
      <c r="O590" s="255">
        <f>SUM(O588:O589)</f>
        <v>37</v>
      </c>
      <c r="P590" s="255">
        <f>SUM(P588:P589)</f>
        <v>0</v>
      </c>
      <c r="Q590" s="255">
        <f>SUM(Q588:Q589)</f>
        <v>0</v>
      </c>
      <c r="R590" s="920"/>
      <c r="S590" s="17"/>
    </row>
    <row r="591" spans="1:19" s="1" customFormat="1" ht="25.5">
      <c r="A591" s="1249" t="s">
        <v>9</v>
      </c>
      <c r="B591" s="1252" t="s">
        <v>10</v>
      </c>
      <c r="C591" s="1391" t="s">
        <v>12</v>
      </c>
      <c r="D591" s="1255"/>
      <c r="E591" s="1289" t="s">
        <v>740</v>
      </c>
      <c r="F591" s="1292" t="s">
        <v>346</v>
      </c>
      <c r="G591" s="212"/>
      <c r="H591" s="212"/>
      <c r="I591" s="212"/>
      <c r="J591" s="918">
        <v>10</v>
      </c>
      <c r="K591" s="1292" t="s">
        <v>143</v>
      </c>
      <c r="L591" s="910" t="s">
        <v>32</v>
      </c>
      <c r="M591" s="911" t="s">
        <v>741</v>
      </c>
      <c r="N591" s="251"/>
      <c r="O591" s="252">
        <f t="shared" ref="O591:O596" si="129">SUM(N591-Q591)</f>
        <v>0</v>
      </c>
      <c r="P591" s="252"/>
      <c r="Q591" s="253"/>
      <c r="R591" s="924" t="s">
        <v>742</v>
      </c>
      <c r="S591" s="918">
        <v>10</v>
      </c>
    </row>
    <row r="592" spans="1:19" s="1" customFormat="1">
      <c r="A592" s="1250"/>
      <c r="B592" s="1253"/>
      <c r="C592" s="1392"/>
      <c r="D592" s="1256"/>
      <c r="E592" s="1398"/>
      <c r="F592" s="1262"/>
      <c r="G592" s="212"/>
      <c r="H592" s="212"/>
      <c r="I592" s="212"/>
      <c r="J592" s="8" t="s">
        <v>743</v>
      </c>
      <c r="K592" s="1262"/>
      <c r="L592" s="214" t="s">
        <v>347</v>
      </c>
      <c r="M592" s="915"/>
      <c r="N592" s="258">
        <v>10</v>
      </c>
      <c r="O592" s="908">
        <f t="shared" si="129"/>
        <v>10</v>
      </c>
      <c r="P592" s="908"/>
      <c r="Q592" s="898"/>
      <c r="R592" s="924" t="s">
        <v>744</v>
      </c>
      <c r="S592" s="8" t="s">
        <v>743</v>
      </c>
    </row>
    <row r="593" spans="1:19" s="1" customFormat="1">
      <c r="A593" s="1250"/>
      <c r="B593" s="1253"/>
      <c r="C593" s="1392"/>
      <c r="D593" s="1256"/>
      <c r="E593" s="1398"/>
      <c r="F593" s="1262"/>
      <c r="G593" s="212"/>
      <c r="H593" s="212"/>
      <c r="I593" s="212"/>
      <c r="J593" s="8" t="s">
        <v>745</v>
      </c>
      <c r="K593" s="1262"/>
      <c r="L593" s="93"/>
      <c r="M593" s="951"/>
      <c r="N593" s="251"/>
      <c r="O593" s="907">
        <f t="shared" si="129"/>
        <v>0</v>
      </c>
      <c r="P593" s="912"/>
      <c r="Q593" s="913"/>
      <c r="R593" s="914" t="s">
        <v>746</v>
      </c>
      <c r="S593" s="8" t="s">
        <v>745</v>
      </c>
    </row>
    <row r="594" spans="1:19" s="1" customFormat="1">
      <c r="A594" s="1250"/>
      <c r="B594" s="1253"/>
      <c r="C594" s="1392"/>
      <c r="D594" s="1256"/>
      <c r="E594" s="1398"/>
      <c r="F594" s="1262"/>
      <c r="G594" s="212"/>
      <c r="H594" s="212"/>
      <c r="I594" s="212"/>
      <c r="J594" s="8" t="s">
        <v>747</v>
      </c>
      <c r="K594" s="1262"/>
      <c r="L594" s="93"/>
      <c r="M594" s="951"/>
      <c r="N594" s="251"/>
      <c r="O594" s="907">
        <f t="shared" si="129"/>
        <v>0</v>
      </c>
      <c r="P594" s="912"/>
      <c r="Q594" s="913"/>
      <c r="R594" s="914" t="s">
        <v>748</v>
      </c>
      <c r="S594" s="8" t="s">
        <v>747</v>
      </c>
    </row>
    <row r="595" spans="1:19" s="1" customFormat="1" ht="25.5">
      <c r="A595" s="1250"/>
      <c r="B595" s="1253"/>
      <c r="C595" s="1392"/>
      <c r="D595" s="1256"/>
      <c r="E595" s="1398"/>
      <c r="F595" s="1262"/>
      <c r="G595" s="212"/>
      <c r="H595" s="212"/>
      <c r="I595" s="212"/>
      <c r="J595" s="8" t="s">
        <v>749</v>
      </c>
      <c r="K595" s="1262"/>
      <c r="L595" s="93"/>
      <c r="M595" s="951"/>
      <c r="N595" s="251"/>
      <c r="O595" s="907">
        <f t="shared" si="129"/>
        <v>0</v>
      </c>
      <c r="P595" s="912"/>
      <c r="Q595" s="913"/>
      <c r="R595" s="388" t="s">
        <v>750</v>
      </c>
      <c r="S595" s="8" t="s">
        <v>749</v>
      </c>
    </row>
    <row r="596" spans="1:19" s="1" customFormat="1" ht="26.25" thickBot="1">
      <c r="A596" s="1250"/>
      <c r="B596" s="1253"/>
      <c r="C596" s="1392"/>
      <c r="D596" s="1256"/>
      <c r="E596" s="1398"/>
      <c r="F596" s="1263"/>
      <c r="G596" s="212"/>
      <c r="H596" s="212"/>
      <c r="I596" s="212"/>
      <c r="J596" s="8" t="s">
        <v>751</v>
      </c>
      <c r="K596" s="1263"/>
      <c r="L596" s="93"/>
      <c r="M596" s="951"/>
      <c r="N596" s="251"/>
      <c r="O596" s="907">
        <f t="shared" si="129"/>
        <v>0</v>
      </c>
      <c r="P596" s="912"/>
      <c r="Q596" s="913"/>
      <c r="R596" s="914" t="s">
        <v>752</v>
      </c>
      <c r="S596" s="8" t="s">
        <v>751</v>
      </c>
    </row>
    <row r="597" spans="1:19" s="1" customFormat="1" ht="51.75" thickBot="1">
      <c r="A597" s="1251"/>
      <c r="B597" s="1254"/>
      <c r="C597" s="1393"/>
      <c r="D597" s="1257"/>
      <c r="E597" s="1399"/>
      <c r="F597" s="168" t="s">
        <v>184</v>
      </c>
      <c r="G597" s="168" t="s">
        <v>139</v>
      </c>
      <c r="H597" s="168" t="s">
        <v>139</v>
      </c>
      <c r="I597" s="168" t="s">
        <v>139</v>
      </c>
      <c r="J597" s="168" t="s">
        <v>139</v>
      </c>
      <c r="K597" s="168" t="s">
        <v>185</v>
      </c>
      <c r="L597" s="1402" t="s">
        <v>24</v>
      </c>
      <c r="M597" s="1420"/>
      <c r="N597" s="298">
        <f t="shared" ref="N597:Q597" si="130">SUM(N591:N596)</f>
        <v>10</v>
      </c>
      <c r="O597" s="909">
        <f t="shared" si="130"/>
        <v>10</v>
      </c>
      <c r="P597" s="909">
        <f t="shared" si="130"/>
        <v>0</v>
      </c>
      <c r="Q597" s="919">
        <f t="shared" si="130"/>
        <v>0</v>
      </c>
      <c r="R597" s="920"/>
      <c r="S597" s="17"/>
    </row>
    <row r="598" spans="1:19" s="1" customFormat="1" ht="12.75" customHeight="1">
      <c r="A598" s="1268" t="s">
        <v>9</v>
      </c>
      <c r="B598" s="1269" t="s">
        <v>10</v>
      </c>
      <c r="C598" s="1269" t="s">
        <v>34</v>
      </c>
      <c r="D598" s="1401"/>
      <c r="E598" s="1288" t="s">
        <v>753</v>
      </c>
      <c r="F598" s="1292" t="s">
        <v>346</v>
      </c>
      <c r="G598" s="212"/>
      <c r="H598" s="212"/>
      <c r="I598" s="212"/>
      <c r="J598" s="8" t="s">
        <v>754</v>
      </c>
      <c r="K598" s="1292" t="s">
        <v>143</v>
      </c>
      <c r="L598" s="910" t="s">
        <v>347</v>
      </c>
      <c r="M598" s="911"/>
      <c r="N598" s="258"/>
      <c r="O598" s="908">
        <f t="shared" ref="O598:O605" si="131">SUM(N598-Q598)</f>
        <v>0</v>
      </c>
      <c r="P598" s="952"/>
      <c r="Q598" s="898"/>
      <c r="R598" s="485" t="s">
        <v>755</v>
      </c>
      <c r="S598" s="8" t="s">
        <v>754</v>
      </c>
    </row>
    <row r="599" spans="1:19" s="1" customFormat="1">
      <c r="A599" s="1268"/>
      <c r="B599" s="1269"/>
      <c r="C599" s="1269"/>
      <c r="D599" s="1401"/>
      <c r="E599" s="1288"/>
      <c r="F599" s="1262"/>
      <c r="G599" s="212"/>
      <c r="H599" s="212"/>
      <c r="I599" s="212"/>
      <c r="J599" s="8" t="s">
        <v>21</v>
      </c>
      <c r="K599" s="1262"/>
      <c r="L599" s="213" t="s">
        <v>347</v>
      </c>
      <c r="M599" s="915"/>
      <c r="N599" s="258"/>
      <c r="O599" s="908"/>
      <c r="P599" s="952"/>
      <c r="Q599" s="898"/>
      <c r="R599" s="485" t="s">
        <v>756</v>
      </c>
      <c r="S599" s="8" t="s">
        <v>21</v>
      </c>
    </row>
    <row r="600" spans="1:19" s="1" customFormat="1">
      <c r="A600" s="1268"/>
      <c r="B600" s="1269"/>
      <c r="C600" s="1269"/>
      <c r="D600" s="1401"/>
      <c r="E600" s="1288"/>
      <c r="F600" s="1262"/>
      <c r="G600" s="212"/>
      <c r="H600" s="212"/>
      <c r="I600" s="212"/>
      <c r="J600" s="918">
        <v>2660</v>
      </c>
      <c r="K600" s="1262"/>
      <c r="L600" s="93" t="s">
        <v>347</v>
      </c>
      <c r="M600" s="915"/>
      <c r="N600" s="258">
        <v>47</v>
      </c>
      <c r="O600" s="907">
        <f t="shared" si="131"/>
        <v>47</v>
      </c>
      <c r="P600" s="907"/>
      <c r="Q600" s="906"/>
      <c r="R600" s="388" t="s">
        <v>757</v>
      </c>
      <c r="S600" s="918">
        <v>2660</v>
      </c>
    </row>
    <row r="601" spans="1:19" s="1" customFormat="1">
      <c r="A601" s="1268"/>
      <c r="B601" s="1269"/>
      <c r="C601" s="1269"/>
      <c r="D601" s="1401"/>
      <c r="E601" s="1288"/>
      <c r="F601" s="1262"/>
      <c r="G601" s="212"/>
      <c r="H601" s="212"/>
      <c r="I601" s="212"/>
      <c r="J601" s="918">
        <v>4840</v>
      </c>
      <c r="K601" s="1262"/>
      <c r="L601" s="213" t="s">
        <v>347</v>
      </c>
      <c r="M601" s="953"/>
      <c r="N601" s="251"/>
      <c r="O601" s="907">
        <f t="shared" si="131"/>
        <v>0</v>
      </c>
      <c r="P601" s="954"/>
      <c r="Q601" s="906"/>
      <c r="R601" s="388" t="s">
        <v>758</v>
      </c>
      <c r="S601" s="918">
        <v>4840</v>
      </c>
    </row>
    <row r="602" spans="1:19" s="1" customFormat="1" ht="25.5">
      <c r="A602" s="1268"/>
      <c r="B602" s="1269"/>
      <c r="C602" s="1269"/>
      <c r="D602" s="1401"/>
      <c r="E602" s="1288"/>
      <c r="F602" s="1262"/>
      <c r="G602" s="212"/>
      <c r="H602" s="212"/>
      <c r="I602" s="212"/>
      <c r="J602" s="8" t="s">
        <v>759</v>
      </c>
      <c r="K602" s="1262"/>
      <c r="L602" s="93"/>
      <c r="M602" s="951"/>
      <c r="N602" s="251"/>
      <c r="O602" s="907">
        <f t="shared" si="131"/>
        <v>0</v>
      </c>
      <c r="P602" s="954"/>
      <c r="Q602" s="913"/>
      <c r="R602" s="388" t="s">
        <v>760</v>
      </c>
      <c r="S602" s="8" t="s">
        <v>759</v>
      </c>
    </row>
    <row r="603" spans="1:19" s="1" customFormat="1" ht="25.5">
      <c r="A603" s="1268"/>
      <c r="B603" s="1269"/>
      <c r="C603" s="1269"/>
      <c r="D603" s="1401"/>
      <c r="E603" s="1288"/>
      <c r="F603" s="1262"/>
      <c r="G603" s="212"/>
      <c r="H603" s="212"/>
      <c r="I603" s="212"/>
      <c r="J603" s="8" t="s">
        <v>35</v>
      </c>
      <c r="K603" s="1262"/>
      <c r="L603" s="93"/>
      <c r="M603" s="951"/>
      <c r="N603" s="251"/>
      <c r="O603" s="907">
        <f t="shared" si="131"/>
        <v>0</v>
      </c>
      <c r="P603" s="954"/>
      <c r="Q603" s="913"/>
      <c r="R603" s="388" t="s">
        <v>761</v>
      </c>
      <c r="S603" s="8" t="s">
        <v>35</v>
      </c>
    </row>
    <row r="604" spans="1:19" s="1" customFormat="1">
      <c r="A604" s="1268"/>
      <c r="B604" s="1269"/>
      <c r="C604" s="1269"/>
      <c r="D604" s="1401"/>
      <c r="E604" s="1288"/>
      <c r="F604" s="1262"/>
      <c r="G604" s="212"/>
      <c r="H604" s="212"/>
      <c r="I604" s="212"/>
      <c r="J604" s="8" t="s">
        <v>762</v>
      </c>
      <c r="K604" s="1262"/>
      <c r="L604" s="93"/>
      <c r="M604" s="951"/>
      <c r="N604" s="251"/>
      <c r="O604" s="907">
        <f t="shared" si="131"/>
        <v>0</v>
      </c>
      <c r="P604" s="954"/>
      <c r="Q604" s="913"/>
      <c r="R604" s="388" t="s">
        <v>763</v>
      </c>
      <c r="S604" s="8" t="s">
        <v>762</v>
      </c>
    </row>
    <row r="605" spans="1:19" s="1" customFormat="1" ht="26.25" thickBot="1">
      <c r="A605" s="1268"/>
      <c r="B605" s="1269"/>
      <c r="C605" s="1269"/>
      <c r="D605" s="1401"/>
      <c r="E605" s="1288"/>
      <c r="F605" s="1263"/>
      <c r="G605" s="212"/>
      <c r="H605" s="212"/>
      <c r="I605" s="212"/>
      <c r="J605" s="8" t="s">
        <v>764</v>
      </c>
      <c r="K605" s="1263"/>
      <c r="L605" s="93"/>
      <c r="M605" s="951"/>
      <c r="N605" s="251"/>
      <c r="O605" s="907">
        <f t="shared" si="131"/>
        <v>0</v>
      </c>
      <c r="P605" s="954"/>
      <c r="Q605" s="906"/>
      <c r="R605" s="388" t="s">
        <v>752</v>
      </c>
      <c r="S605" s="8" t="s">
        <v>764</v>
      </c>
    </row>
    <row r="606" spans="1:19" s="1" customFormat="1" ht="51.75" thickBot="1">
      <c r="A606" s="1268"/>
      <c r="B606" s="1269"/>
      <c r="C606" s="1269"/>
      <c r="D606" s="1401"/>
      <c r="E606" s="1288"/>
      <c r="F606" s="168" t="s">
        <v>184</v>
      </c>
      <c r="G606" s="168" t="s">
        <v>139</v>
      </c>
      <c r="H606" s="168" t="s">
        <v>139</v>
      </c>
      <c r="I606" s="168" t="s">
        <v>139</v>
      </c>
      <c r="J606" s="168" t="s">
        <v>139</v>
      </c>
      <c r="K606" s="168" t="s">
        <v>185</v>
      </c>
      <c r="L606" s="1402" t="s">
        <v>24</v>
      </c>
      <c r="M606" s="1420"/>
      <c r="N606" s="298">
        <f t="shared" ref="N606:Q606" si="132">SUM(N598:N605)</f>
        <v>47</v>
      </c>
      <c r="O606" s="909">
        <f t="shared" si="132"/>
        <v>47</v>
      </c>
      <c r="P606" s="909">
        <f t="shared" si="132"/>
        <v>0</v>
      </c>
      <c r="Q606" s="909">
        <f t="shared" si="132"/>
        <v>0</v>
      </c>
      <c r="R606" s="920"/>
      <c r="S606" s="17"/>
    </row>
    <row r="607" spans="1:19" s="1" customFormat="1" ht="63.75">
      <c r="A607" s="1385" t="s">
        <v>9</v>
      </c>
      <c r="B607" s="1309" t="s">
        <v>10</v>
      </c>
      <c r="C607" s="1309" t="s">
        <v>38</v>
      </c>
      <c r="D607" s="1386"/>
      <c r="E607" s="1288" t="s">
        <v>765</v>
      </c>
      <c r="F607" s="168" t="s">
        <v>661</v>
      </c>
      <c r="G607" s="168"/>
      <c r="H607" s="168"/>
      <c r="I607" s="168" t="s">
        <v>15</v>
      </c>
      <c r="J607" s="168"/>
      <c r="K607" s="168" t="s">
        <v>766</v>
      </c>
      <c r="L607" s="158" t="s">
        <v>32</v>
      </c>
      <c r="M607" s="162" t="s">
        <v>663</v>
      </c>
      <c r="N607" s="268">
        <v>6.2</v>
      </c>
      <c r="O607" s="249">
        <f>SUM(N607-Q607)</f>
        <v>6.2</v>
      </c>
      <c r="P607" s="902"/>
      <c r="Q607" s="902"/>
      <c r="R607" s="329" t="s">
        <v>767</v>
      </c>
      <c r="S607" s="78">
        <v>1</v>
      </c>
    </row>
    <row r="608" spans="1:19" s="1" customFormat="1" ht="51.75" thickBot="1">
      <c r="A608" s="1385"/>
      <c r="B608" s="1309"/>
      <c r="C608" s="1309"/>
      <c r="D608" s="1386"/>
      <c r="E608" s="1288"/>
      <c r="F608" s="168" t="s">
        <v>665</v>
      </c>
      <c r="G608" s="168"/>
      <c r="H608" s="168"/>
      <c r="I608" s="168" t="s">
        <v>768</v>
      </c>
      <c r="J608" s="168"/>
      <c r="K608" s="168" t="s">
        <v>245</v>
      </c>
      <c r="L608" s="214" t="s">
        <v>246</v>
      </c>
      <c r="M608" s="955" t="s">
        <v>663</v>
      </c>
      <c r="N608" s="268">
        <v>23.1</v>
      </c>
      <c r="O608" s="956">
        <f>SUM(N608-Q608)</f>
        <v>23.1</v>
      </c>
      <c r="P608" s="957"/>
      <c r="Q608" s="957"/>
      <c r="R608" s="389" t="s">
        <v>769</v>
      </c>
      <c r="S608" s="918">
        <v>2330</v>
      </c>
    </row>
    <row r="609" spans="1:19" s="1" customFormat="1" ht="51.75" thickBot="1">
      <c r="A609" s="1385"/>
      <c r="B609" s="1309"/>
      <c r="C609" s="1309"/>
      <c r="D609" s="1386"/>
      <c r="E609" s="1288"/>
      <c r="F609" s="168" t="s">
        <v>184</v>
      </c>
      <c r="G609" s="168" t="s">
        <v>139</v>
      </c>
      <c r="H609" s="168" t="s">
        <v>139</v>
      </c>
      <c r="I609" s="168" t="s">
        <v>139</v>
      </c>
      <c r="J609" s="168" t="s">
        <v>139</v>
      </c>
      <c r="K609" s="168" t="s">
        <v>185</v>
      </c>
      <c r="L609" s="1389" t="s">
        <v>24</v>
      </c>
      <c r="M609" s="1409"/>
      <c r="N609" s="255">
        <f t="shared" ref="N609:Q609" si="133">SUM(N607:N608)</f>
        <v>29.3</v>
      </c>
      <c r="O609" s="298">
        <f t="shared" si="133"/>
        <v>29.3</v>
      </c>
      <c r="P609" s="298">
        <f t="shared" si="133"/>
        <v>0</v>
      </c>
      <c r="Q609" s="280">
        <f t="shared" si="133"/>
        <v>0</v>
      </c>
      <c r="R609" s="925"/>
      <c r="S609" s="918"/>
    </row>
    <row r="610" spans="1:19" s="1" customFormat="1" ht="26.25" customHeight="1">
      <c r="A610" s="1385" t="s">
        <v>9</v>
      </c>
      <c r="B610" s="1309" t="s">
        <v>10</v>
      </c>
      <c r="C610" s="1309" t="s">
        <v>116</v>
      </c>
      <c r="D610" s="1386"/>
      <c r="E610" s="1288" t="s">
        <v>770</v>
      </c>
      <c r="F610" s="168" t="s">
        <v>771</v>
      </c>
      <c r="G610" s="168" t="s">
        <v>15</v>
      </c>
      <c r="H610" s="168"/>
      <c r="I610" s="168"/>
      <c r="J610" s="168"/>
      <c r="K610" s="167" t="s">
        <v>367</v>
      </c>
      <c r="L610" s="158" t="s">
        <v>32</v>
      </c>
      <c r="M610" s="162" t="s">
        <v>663</v>
      </c>
      <c r="N610" s="268">
        <v>3.5</v>
      </c>
      <c r="O610" s="249">
        <f>SUM(N610-Q610)</f>
        <v>3.5</v>
      </c>
      <c r="P610" s="902"/>
      <c r="Q610" s="902"/>
      <c r="R610" s="329" t="s">
        <v>772</v>
      </c>
      <c r="S610" s="78" t="s">
        <v>315</v>
      </c>
    </row>
    <row r="611" spans="1:19" s="1" customFormat="1" ht="51.75" thickBot="1">
      <c r="A611" s="1385"/>
      <c r="B611" s="1309"/>
      <c r="C611" s="1309"/>
      <c r="D611" s="1386"/>
      <c r="E611" s="1288"/>
      <c r="F611" s="167" t="s">
        <v>665</v>
      </c>
      <c r="G611" s="167"/>
      <c r="H611" s="167"/>
      <c r="I611" s="167" t="s">
        <v>15</v>
      </c>
      <c r="J611" s="167"/>
      <c r="K611" s="167" t="s">
        <v>245</v>
      </c>
      <c r="L611" s="214" t="s">
        <v>246</v>
      </c>
      <c r="M611" s="955" t="s">
        <v>663</v>
      </c>
      <c r="N611" s="268"/>
      <c r="O611" s="956">
        <f>SUM(N611-Q611)</f>
        <v>0</v>
      </c>
      <c r="P611" s="957"/>
      <c r="Q611" s="957"/>
      <c r="R611" s="389" t="s">
        <v>769</v>
      </c>
      <c r="S611" s="216" t="s">
        <v>773</v>
      </c>
    </row>
    <row r="612" spans="1:19" s="1" customFormat="1" ht="51.75" thickBot="1">
      <c r="A612" s="1385"/>
      <c r="B612" s="1309"/>
      <c r="C612" s="1309"/>
      <c r="D612" s="1386"/>
      <c r="E612" s="1288"/>
      <c r="F612" s="168" t="s">
        <v>184</v>
      </c>
      <c r="G612" s="168" t="s">
        <v>139</v>
      </c>
      <c r="H612" s="168" t="s">
        <v>139</v>
      </c>
      <c r="I612" s="168" t="s">
        <v>139</v>
      </c>
      <c r="J612" s="168" t="s">
        <v>139</v>
      </c>
      <c r="K612" s="168" t="s">
        <v>185</v>
      </c>
      <c r="L612" s="1389" t="s">
        <v>24</v>
      </c>
      <c r="M612" s="1409"/>
      <c r="N612" s="255">
        <f t="shared" ref="N612:Q612" si="134">SUM(N610:N611)</f>
        <v>3.5</v>
      </c>
      <c r="O612" s="298">
        <f t="shared" si="134"/>
        <v>3.5</v>
      </c>
      <c r="P612" s="298">
        <f t="shared" si="134"/>
        <v>0</v>
      </c>
      <c r="Q612" s="280">
        <f t="shared" si="134"/>
        <v>0</v>
      </c>
      <c r="R612" s="925"/>
      <c r="S612" s="17"/>
    </row>
    <row r="613" spans="1:19" s="1" customFormat="1" ht="89.25">
      <c r="A613" s="1385" t="s">
        <v>9</v>
      </c>
      <c r="B613" s="1309" t="s">
        <v>10</v>
      </c>
      <c r="C613" s="1309" t="s">
        <v>70</v>
      </c>
      <c r="D613" s="1386"/>
      <c r="E613" s="1288" t="s">
        <v>774</v>
      </c>
      <c r="F613" s="168" t="s">
        <v>661</v>
      </c>
      <c r="G613" s="216"/>
      <c r="H613" s="216"/>
      <c r="I613" s="216"/>
      <c r="J613" s="216" t="s">
        <v>15</v>
      </c>
      <c r="K613" s="167" t="s">
        <v>467</v>
      </c>
      <c r="L613" s="158" t="s">
        <v>32</v>
      </c>
      <c r="M613" s="162" t="s">
        <v>663</v>
      </c>
      <c r="N613" s="268">
        <v>8.1</v>
      </c>
      <c r="O613" s="249">
        <f>SUM(N613-Q613)</f>
        <v>8.1</v>
      </c>
      <c r="P613" s="902"/>
      <c r="Q613" s="902"/>
      <c r="R613" s="329" t="s">
        <v>775</v>
      </c>
      <c r="S613" s="216" t="s">
        <v>15</v>
      </c>
    </row>
    <row r="614" spans="1:19" s="1" customFormat="1" ht="51.75" thickBot="1">
      <c r="A614" s="1385"/>
      <c r="B614" s="1309"/>
      <c r="C614" s="1309"/>
      <c r="D614" s="1386"/>
      <c r="E614" s="1288"/>
      <c r="F614" s="168" t="s">
        <v>776</v>
      </c>
      <c r="G614" s="216"/>
      <c r="H614" s="216"/>
      <c r="I614" s="216"/>
      <c r="J614" s="216" t="s">
        <v>170</v>
      </c>
      <c r="K614" s="168" t="s">
        <v>766</v>
      </c>
      <c r="L614" s="217" t="s">
        <v>246</v>
      </c>
      <c r="M614" s="276" t="s">
        <v>663</v>
      </c>
      <c r="N614" s="268">
        <v>30.6</v>
      </c>
      <c r="O614" s="259">
        <f>SUM(N614-Q614)</f>
        <v>30.6</v>
      </c>
      <c r="P614" s="958"/>
      <c r="Q614" s="315"/>
      <c r="R614" s="329" t="s">
        <v>769</v>
      </c>
      <c r="S614" s="216" t="s">
        <v>170</v>
      </c>
    </row>
    <row r="615" spans="1:19" s="1" customFormat="1" ht="51.75" thickBot="1">
      <c r="A615" s="1385"/>
      <c r="B615" s="1309"/>
      <c r="C615" s="1309"/>
      <c r="D615" s="1386"/>
      <c r="E615" s="1288"/>
      <c r="F615" s="168" t="s">
        <v>184</v>
      </c>
      <c r="G615" s="168" t="s">
        <v>139</v>
      </c>
      <c r="H615" s="168" t="s">
        <v>139</v>
      </c>
      <c r="I615" s="168" t="s">
        <v>139</v>
      </c>
      <c r="J615" s="168" t="s">
        <v>139</v>
      </c>
      <c r="K615" s="168" t="s">
        <v>185</v>
      </c>
      <c r="L615" s="1389" t="s">
        <v>24</v>
      </c>
      <c r="M615" s="1409"/>
      <c r="N615" s="298">
        <f>SUM(N613:N614)</f>
        <v>38.700000000000003</v>
      </c>
      <c r="O615" s="298">
        <f>SUM(O613:O614)</f>
        <v>38.700000000000003</v>
      </c>
      <c r="P615" s="298">
        <f>SUM(P613:P613)</f>
        <v>0</v>
      </c>
      <c r="Q615" s="280">
        <f>SUM(Q613:Q614)</f>
        <v>0</v>
      </c>
      <c r="R615" s="925"/>
      <c r="S615" s="918"/>
    </row>
    <row r="616" spans="1:19" s="1" customFormat="1" ht="38.25">
      <c r="A616" s="1268" t="s">
        <v>9</v>
      </c>
      <c r="B616" s="1269" t="s">
        <v>10</v>
      </c>
      <c r="C616" s="1269" t="s">
        <v>13</v>
      </c>
      <c r="D616" s="1401"/>
      <c r="E616" s="1288" t="s">
        <v>777</v>
      </c>
      <c r="F616" s="168" t="s">
        <v>661</v>
      </c>
      <c r="G616" s="893"/>
      <c r="H616" s="893"/>
      <c r="I616" s="893"/>
      <c r="J616" s="893" t="s">
        <v>778</v>
      </c>
      <c r="K616" s="167" t="s">
        <v>161</v>
      </c>
      <c r="L616" s="900" t="s">
        <v>32</v>
      </c>
      <c r="M616" s="911" t="s">
        <v>663</v>
      </c>
      <c r="N616" s="268">
        <v>52.4</v>
      </c>
      <c r="O616" s="249">
        <f>SUM(N616-Q616)</f>
        <v>52.4</v>
      </c>
      <c r="P616" s="959"/>
      <c r="Q616" s="959"/>
      <c r="R616" s="329" t="s">
        <v>779</v>
      </c>
      <c r="S616" s="216" t="s">
        <v>778</v>
      </c>
    </row>
    <row r="617" spans="1:19" s="1" customFormat="1" ht="38.25" customHeight="1" thickBot="1">
      <c r="A617" s="1268"/>
      <c r="B617" s="1269"/>
      <c r="C617" s="1269"/>
      <c r="D617" s="1401"/>
      <c r="E617" s="1288"/>
      <c r="F617" s="167" t="s">
        <v>780</v>
      </c>
      <c r="G617" s="167" t="s">
        <v>83</v>
      </c>
      <c r="H617" s="167" t="s">
        <v>83</v>
      </c>
      <c r="I617" s="167" t="s">
        <v>83</v>
      </c>
      <c r="J617" s="167" t="s">
        <v>83</v>
      </c>
      <c r="K617" s="167" t="s">
        <v>245</v>
      </c>
      <c r="L617" s="217" t="s">
        <v>246</v>
      </c>
      <c r="M617" s="915" t="s">
        <v>663</v>
      </c>
      <c r="N617" s="271">
        <v>170.4</v>
      </c>
      <c r="O617" s="286">
        <f>SUM(N617-Q617)</f>
        <v>170.4</v>
      </c>
      <c r="P617" s="957"/>
      <c r="Q617" s="957"/>
      <c r="R617" s="391"/>
      <c r="S617" s="216"/>
    </row>
    <row r="618" spans="1:19" s="1" customFormat="1" ht="51.75" thickBot="1">
      <c r="A618" s="1268"/>
      <c r="B618" s="1269"/>
      <c r="C618" s="1269"/>
      <c r="D618" s="1401"/>
      <c r="E618" s="1288"/>
      <c r="F618" s="168" t="s">
        <v>184</v>
      </c>
      <c r="G618" s="168" t="s">
        <v>139</v>
      </c>
      <c r="H618" s="168" t="s">
        <v>139</v>
      </c>
      <c r="I618" s="168" t="s">
        <v>139</v>
      </c>
      <c r="J618" s="168" t="s">
        <v>139</v>
      </c>
      <c r="K618" s="168" t="s">
        <v>185</v>
      </c>
      <c r="L618" s="1389" t="s">
        <v>24</v>
      </c>
      <c r="M618" s="1415"/>
      <c r="N618" s="298">
        <f t="shared" ref="N618:Q618" si="135">SUM(N616:N617)</f>
        <v>222.8</v>
      </c>
      <c r="O618" s="298">
        <f t="shared" si="135"/>
        <v>222.8</v>
      </c>
      <c r="P618" s="298">
        <f t="shared" si="135"/>
        <v>0</v>
      </c>
      <c r="Q618" s="298">
        <f t="shared" si="135"/>
        <v>0</v>
      </c>
      <c r="R618" s="920"/>
      <c r="S618" s="918"/>
    </row>
    <row r="619" spans="1:19" s="1" customFormat="1" ht="51">
      <c r="A619" s="1268" t="s">
        <v>9</v>
      </c>
      <c r="B619" s="1269" t="s">
        <v>10</v>
      </c>
      <c r="C619" s="1269" t="s">
        <v>14</v>
      </c>
      <c r="D619" s="1401"/>
      <c r="E619" s="1288" t="s">
        <v>781</v>
      </c>
      <c r="F619" s="329" t="s">
        <v>782</v>
      </c>
      <c r="G619" s="893"/>
      <c r="H619" s="893" t="s">
        <v>139</v>
      </c>
      <c r="I619" s="893"/>
      <c r="J619" s="893"/>
      <c r="K619" s="168" t="s">
        <v>141</v>
      </c>
      <c r="L619" s="900" t="s">
        <v>32</v>
      </c>
      <c r="M619" s="911" t="s">
        <v>242</v>
      </c>
      <c r="N619" s="268">
        <v>1.5</v>
      </c>
      <c r="O619" s="960">
        <f>SUM(N619-Q619)</f>
        <v>1.5</v>
      </c>
      <c r="P619" s="959"/>
      <c r="Q619" s="959"/>
      <c r="R619" s="329" t="s">
        <v>783</v>
      </c>
      <c r="S619" s="216" t="s">
        <v>139</v>
      </c>
    </row>
    <row r="620" spans="1:19" s="1" customFormat="1" ht="13.5" thickBot="1">
      <c r="A620" s="1268"/>
      <c r="B620" s="1269"/>
      <c r="C620" s="1269"/>
      <c r="D620" s="1401"/>
      <c r="E620" s="1288"/>
      <c r="F620" s="893"/>
      <c r="G620" s="893"/>
      <c r="H620" s="893"/>
      <c r="I620" s="893"/>
      <c r="J620" s="893"/>
      <c r="K620" s="893"/>
      <c r="L620" s="217"/>
      <c r="M620" s="915"/>
      <c r="N620" s="271"/>
      <c r="O620" s="286">
        <f>SUM(N620-Q620)</f>
        <v>0</v>
      </c>
      <c r="P620" s="957"/>
      <c r="Q620" s="957"/>
      <c r="R620" s="391"/>
      <c r="S620" s="216"/>
    </row>
    <row r="621" spans="1:19" s="1" customFormat="1" ht="51.75" thickBot="1">
      <c r="A621" s="1268"/>
      <c r="B621" s="1269"/>
      <c r="C621" s="1269"/>
      <c r="D621" s="1401"/>
      <c r="E621" s="1288"/>
      <c r="F621" s="168" t="s">
        <v>184</v>
      </c>
      <c r="G621" s="168" t="s">
        <v>139</v>
      </c>
      <c r="H621" s="168" t="s">
        <v>139</v>
      </c>
      <c r="I621" s="168" t="s">
        <v>139</v>
      </c>
      <c r="J621" s="168" t="s">
        <v>139</v>
      </c>
      <c r="K621" s="168" t="s">
        <v>185</v>
      </c>
      <c r="L621" s="1389" t="s">
        <v>24</v>
      </c>
      <c r="M621" s="1415"/>
      <c r="N621" s="298">
        <f t="shared" ref="N621:Q621" si="136">SUM(N619:N620)</f>
        <v>1.5</v>
      </c>
      <c r="O621" s="298">
        <f t="shared" si="136"/>
        <v>1.5</v>
      </c>
      <c r="P621" s="298">
        <f t="shared" si="136"/>
        <v>0</v>
      </c>
      <c r="Q621" s="298">
        <f t="shared" si="136"/>
        <v>0</v>
      </c>
      <c r="R621" s="920"/>
      <c r="S621" s="918"/>
    </row>
    <row r="622" spans="1:19" s="102" customFormat="1" ht="38.25">
      <c r="A622" s="1268" t="s">
        <v>9</v>
      </c>
      <c r="B622" s="1309" t="s">
        <v>10</v>
      </c>
      <c r="C622" s="1309" t="s">
        <v>135</v>
      </c>
      <c r="D622" s="1310"/>
      <c r="E622" s="1276" t="s">
        <v>784</v>
      </c>
      <c r="F622" s="95" t="s">
        <v>358</v>
      </c>
      <c r="G622" s="212" t="s">
        <v>139</v>
      </c>
      <c r="H622" s="212" t="s">
        <v>139</v>
      </c>
      <c r="I622" s="212" t="s">
        <v>139</v>
      </c>
      <c r="J622" s="212"/>
      <c r="K622" s="167" t="s">
        <v>367</v>
      </c>
      <c r="L622" s="910" t="s">
        <v>32</v>
      </c>
      <c r="M622" s="911" t="s">
        <v>39</v>
      </c>
      <c r="N622" s="117">
        <v>9</v>
      </c>
      <c r="O622" s="113">
        <f t="shared" ref="O622" si="137">SUM(N622-Q622)</f>
        <v>9</v>
      </c>
      <c r="P622" s="113"/>
      <c r="Q622" s="395"/>
      <c r="R622" s="383" t="s">
        <v>785</v>
      </c>
      <c r="S622" s="216"/>
    </row>
    <row r="623" spans="1:19" s="102" customFormat="1" ht="39" thickBot="1">
      <c r="A623" s="1268"/>
      <c r="B623" s="1309"/>
      <c r="C623" s="1309"/>
      <c r="D623" s="1310"/>
      <c r="E623" s="1276"/>
      <c r="F623" s="95" t="s">
        <v>358</v>
      </c>
      <c r="G623" s="212"/>
      <c r="H623" s="212"/>
      <c r="I623" s="212" t="s">
        <v>15</v>
      </c>
      <c r="J623" s="212"/>
      <c r="K623" s="167" t="s">
        <v>367</v>
      </c>
      <c r="L623" s="214" t="s">
        <v>32</v>
      </c>
      <c r="M623" s="915" t="s">
        <v>39</v>
      </c>
      <c r="N623" s="121">
        <v>15</v>
      </c>
      <c r="O623" s="100">
        <f>SUM(N623-Q623)</f>
        <v>15</v>
      </c>
      <c r="P623" s="122"/>
      <c r="Q623" s="387"/>
      <c r="R623" s="383" t="s">
        <v>786</v>
      </c>
      <c r="S623" s="216" t="s">
        <v>15</v>
      </c>
    </row>
    <row r="624" spans="1:19" s="105" customFormat="1" ht="51.75" thickBot="1">
      <c r="A624" s="1268"/>
      <c r="B624" s="1309"/>
      <c r="C624" s="1309"/>
      <c r="D624" s="1310"/>
      <c r="E624" s="1276"/>
      <c r="F624" s="168" t="s">
        <v>184</v>
      </c>
      <c r="G624" s="168" t="s">
        <v>139</v>
      </c>
      <c r="H624" s="168" t="s">
        <v>139</v>
      </c>
      <c r="I624" s="168" t="s">
        <v>139</v>
      </c>
      <c r="J624" s="168" t="s">
        <v>139</v>
      </c>
      <c r="K624" s="168" t="s">
        <v>185</v>
      </c>
      <c r="L624" s="1418" t="s">
        <v>24</v>
      </c>
      <c r="M624" s="1419"/>
      <c r="N624" s="119">
        <f>SUM(N622:N623)</f>
        <v>24</v>
      </c>
      <c r="O624" s="120">
        <f>SUM(O622:O623)</f>
        <v>24</v>
      </c>
      <c r="P624" s="110">
        <f>SUM(P622:P623)</f>
        <v>0</v>
      </c>
      <c r="Q624" s="398">
        <f>SUM(Q622:Q623)</f>
        <v>0</v>
      </c>
      <c r="R624" s="399"/>
      <c r="S624" s="17"/>
    </row>
    <row r="625" spans="1:19" s="102" customFormat="1" ht="51">
      <c r="A625" s="1268" t="s">
        <v>9</v>
      </c>
      <c r="B625" s="1309" t="s">
        <v>10</v>
      </c>
      <c r="C625" s="1309" t="s">
        <v>592</v>
      </c>
      <c r="D625" s="1310"/>
      <c r="E625" s="1272" t="s">
        <v>787</v>
      </c>
      <c r="F625" s="95" t="s">
        <v>788</v>
      </c>
      <c r="G625" s="216"/>
      <c r="H625" s="216"/>
      <c r="I625" s="216" t="s">
        <v>16</v>
      </c>
      <c r="J625" s="216"/>
      <c r="K625" s="168" t="s">
        <v>146</v>
      </c>
      <c r="L625" s="158" t="s">
        <v>32</v>
      </c>
      <c r="M625" s="495" t="s">
        <v>789</v>
      </c>
      <c r="N625" s="121">
        <v>17.8</v>
      </c>
      <c r="O625" s="113">
        <f>SUM(N625-Q625)</f>
        <v>17.8</v>
      </c>
      <c r="P625" s="122"/>
      <c r="Q625" s="387"/>
      <c r="R625" s="383" t="s">
        <v>790</v>
      </c>
      <c r="S625" s="216" t="s">
        <v>16</v>
      </c>
    </row>
    <row r="626" spans="1:19" s="105" customFormat="1" ht="39" thickBot="1">
      <c r="A626" s="1268"/>
      <c r="B626" s="1309"/>
      <c r="C626" s="1309"/>
      <c r="D626" s="1310"/>
      <c r="E626" s="1272"/>
      <c r="F626" s="95" t="s">
        <v>791</v>
      </c>
      <c r="G626" s="216"/>
      <c r="H626" s="216"/>
      <c r="I626" s="216" t="s">
        <v>16</v>
      </c>
      <c r="J626" s="216"/>
      <c r="K626" s="168" t="s">
        <v>766</v>
      </c>
      <c r="L626" s="218" t="s">
        <v>270</v>
      </c>
      <c r="M626" s="69" t="s">
        <v>789</v>
      </c>
      <c r="N626" s="133">
        <v>32.4</v>
      </c>
      <c r="O626" s="961">
        <f>SUM(N626-Q626)</f>
        <v>32.4</v>
      </c>
      <c r="P626" s="124"/>
      <c r="Q626" s="496"/>
      <c r="R626" s="383" t="s">
        <v>792</v>
      </c>
      <c r="S626" s="216" t="s">
        <v>16</v>
      </c>
    </row>
    <row r="627" spans="1:19" s="105" customFormat="1" ht="51.75" thickBot="1">
      <c r="A627" s="1268"/>
      <c r="B627" s="1309"/>
      <c r="C627" s="1309"/>
      <c r="D627" s="1310"/>
      <c r="E627" s="1272"/>
      <c r="F627" s="168" t="s">
        <v>184</v>
      </c>
      <c r="G627" s="168" t="s">
        <v>139</v>
      </c>
      <c r="H627" s="168" t="s">
        <v>139</v>
      </c>
      <c r="I627" s="168" t="s">
        <v>139</v>
      </c>
      <c r="J627" s="168" t="s">
        <v>139</v>
      </c>
      <c r="K627" s="168" t="s">
        <v>185</v>
      </c>
      <c r="L627" s="1416" t="s">
        <v>24</v>
      </c>
      <c r="M627" s="1417"/>
      <c r="N627" s="119">
        <f t="shared" ref="N627:Q627" si="138">SUM(N625:N626)</f>
        <v>50.2</v>
      </c>
      <c r="O627" s="120">
        <f t="shared" si="138"/>
        <v>50.2</v>
      </c>
      <c r="P627" s="110">
        <f t="shared" si="138"/>
        <v>0</v>
      </c>
      <c r="Q627" s="398">
        <f t="shared" si="138"/>
        <v>0</v>
      </c>
      <c r="R627" s="399"/>
      <c r="S627" s="17"/>
    </row>
    <row r="628" spans="1:19" s="1" customFormat="1" ht="38.25">
      <c r="A628" s="1385" t="s">
        <v>9</v>
      </c>
      <c r="B628" s="1309" t="s">
        <v>10</v>
      </c>
      <c r="C628" s="1309" t="s">
        <v>408</v>
      </c>
      <c r="D628" s="1386"/>
      <c r="E628" s="1288" t="s">
        <v>793</v>
      </c>
      <c r="F628" s="168" t="s">
        <v>358</v>
      </c>
      <c r="G628" s="216"/>
      <c r="H628" s="216"/>
      <c r="I628" s="216" t="s">
        <v>335</v>
      </c>
      <c r="J628" s="216"/>
      <c r="K628" s="168" t="s">
        <v>445</v>
      </c>
      <c r="L628" s="218" t="s">
        <v>32</v>
      </c>
      <c r="M628" s="162" t="s">
        <v>663</v>
      </c>
      <c r="N628" s="268">
        <v>150</v>
      </c>
      <c r="O628" s="249">
        <f>SUM(N628-Q628)</f>
        <v>150</v>
      </c>
      <c r="P628" s="902"/>
      <c r="Q628" s="902"/>
      <c r="R628" s="329" t="s">
        <v>794</v>
      </c>
      <c r="S628" s="49">
        <v>0.18190000000000001</v>
      </c>
    </row>
    <row r="629" spans="1:19" s="1" customFormat="1" ht="92.25" customHeight="1" thickBot="1">
      <c r="A629" s="1385"/>
      <c r="B629" s="1309"/>
      <c r="C629" s="1309"/>
      <c r="D629" s="1386"/>
      <c r="E629" s="1288"/>
      <c r="F629" s="383" t="s">
        <v>795</v>
      </c>
      <c r="G629" s="216"/>
      <c r="H629" s="216" t="s">
        <v>15</v>
      </c>
      <c r="I629" s="216"/>
      <c r="J629" s="216"/>
      <c r="K629" s="168" t="s">
        <v>445</v>
      </c>
      <c r="L629" s="150" t="s">
        <v>32</v>
      </c>
      <c r="M629" s="97" t="s">
        <v>663</v>
      </c>
      <c r="N629" s="271">
        <v>7.1</v>
      </c>
      <c r="O629" s="252">
        <f>SUM(N629-Q629)</f>
        <v>7.1</v>
      </c>
      <c r="P629" s="316"/>
      <c r="Q629" s="253"/>
      <c r="R629" s="383" t="s">
        <v>796</v>
      </c>
      <c r="S629" s="78">
        <v>1</v>
      </c>
    </row>
    <row r="630" spans="1:19" s="1" customFormat="1" ht="51.75" thickBot="1">
      <c r="A630" s="1385"/>
      <c r="B630" s="1309"/>
      <c r="C630" s="1309"/>
      <c r="D630" s="1386"/>
      <c r="E630" s="1288"/>
      <c r="F630" s="168" t="s">
        <v>184</v>
      </c>
      <c r="G630" s="168" t="s">
        <v>139</v>
      </c>
      <c r="H630" s="168" t="s">
        <v>139</v>
      </c>
      <c r="I630" s="168" t="s">
        <v>139</v>
      </c>
      <c r="J630" s="168" t="s">
        <v>139</v>
      </c>
      <c r="K630" s="168" t="s">
        <v>185</v>
      </c>
      <c r="L630" s="1389" t="s">
        <v>24</v>
      </c>
      <c r="M630" s="1409"/>
      <c r="N630" s="255">
        <f t="shared" ref="N630:Q630" si="139">SUM(N628:N629)</f>
        <v>157.1</v>
      </c>
      <c r="O630" s="298">
        <f t="shared" si="139"/>
        <v>157.1</v>
      </c>
      <c r="P630" s="298">
        <f t="shared" si="139"/>
        <v>0</v>
      </c>
      <c r="Q630" s="280">
        <f t="shared" si="139"/>
        <v>0</v>
      </c>
      <c r="R630" s="925"/>
      <c r="S630" s="17"/>
    </row>
    <row r="631" spans="1:19" s="1" customFormat="1" ht="57.75" customHeight="1">
      <c r="A631" s="1268" t="s">
        <v>9</v>
      </c>
      <c r="B631" s="1269" t="s">
        <v>10</v>
      </c>
      <c r="C631" s="1269" t="s">
        <v>491</v>
      </c>
      <c r="D631" s="1401"/>
      <c r="E631" s="1288" t="s">
        <v>797</v>
      </c>
      <c r="F631" s="443" t="s">
        <v>165</v>
      </c>
      <c r="G631" s="893"/>
      <c r="H631" s="893"/>
      <c r="I631" s="893" t="s">
        <v>15</v>
      </c>
      <c r="J631" s="893"/>
      <c r="K631" s="167" t="s">
        <v>161</v>
      </c>
      <c r="L631" s="900" t="s">
        <v>32</v>
      </c>
      <c r="M631" s="911" t="s">
        <v>242</v>
      </c>
      <c r="N631" s="268">
        <v>8</v>
      </c>
      <c r="O631" s="960">
        <f>SUM(N631-Q631)</f>
        <v>8</v>
      </c>
      <c r="P631" s="959"/>
      <c r="Q631" s="959"/>
      <c r="R631" s="329" t="s">
        <v>798</v>
      </c>
      <c r="S631" s="216" t="s">
        <v>15</v>
      </c>
    </row>
    <row r="632" spans="1:19" s="1" customFormat="1" ht="13.5" thickBot="1">
      <c r="A632" s="1268"/>
      <c r="B632" s="1269"/>
      <c r="C632" s="1269"/>
      <c r="D632" s="1401"/>
      <c r="E632" s="1288"/>
      <c r="F632" s="893"/>
      <c r="G632" s="893"/>
      <c r="H632" s="893"/>
      <c r="I632" s="893"/>
      <c r="J632" s="893"/>
      <c r="K632" s="893"/>
      <c r="L632" s="217"/>
      <c r="M632" s="915"/>
      <c r="N632" s="271"/>
      <c r="O632" s="286">
        <f>SUM(N632-Q632)</f>
        <v>0</v>
      </c>
      <c r="P632" s="957"/>
      <c r="Q632" s="957"/>
      <c r="R632" s="391"/>
      <c r="S632" s="216"/>
    </row>
    <row r="633" spans="1:19" s="1" customFormat="1" ht="51.75" thickBot="1">
      <c r="A633" s="1268"/>
      <c r="B633" s="1269"/>
      <c r="C633" s="1269"/>
      <c r="D633" s="1401"/>
      <c r="E633" s="1288"/>
      <c r="F633" s="168" t="s">
        <v>184</v>
      </c>
      <c r="G633" s="168" t="s">
        <v>139</v>
      </c>
      <c r="H633" s="168" t="s">
        <v>139</v>
      </c>
      <c r="I633" s="168" t="s">
        <v>139</v>
      </c>
      <c r="J633" s="168" t="s">
        <v>139</v>
      </c>
      <c r="K633" s="168" t="s">
        <v>185</v>
      </c>
      <c r="L633" s="1389" t="s">
        <v>24</v>
      </c>
      <c r="M633" s="1415"/>
      <c r="N633" s="298">
        <f t="shared" ref="N633:Q633" si="140">SUM(N631:N632)</f>
        <v>8</v>
      </c>
      <c r="O633" s="298">
        <f t="shared" si="140"/>
        <v>8</v>
      </c>
      <c r="P633" s="298">
        <f t="shared" si="140"/>
        <v>0</v>
      </c>
      <c r="Q633" s="298">
        <f t="shared" si="140"/>
        <v>0</v>
      </c>
      <c r="R633" s="920"/>
      <c r="S633" s="918"/>
    </row>
    <row r="634" spans="1:19" s="1" customFormat="1" ht="28.5" customHeight="1">
      <c r="A634" s="1268" t="s">
        <v>9</v>
      </c>
      <c r="B634" s="1269" t="s">
        <v>10</v>
      </c>
      <c r="C634" s="1269" t="s">
        <v>799</v>
      </c>
      <c r="D634" s="1401"/>
      <c r="E634" s="1288" t="s">
        <v>800</v>
      </c>
      <c r="F634" s="168" t="s">
        <v>801</v>
      </c>
      <c r="G634" s="216"/>
      <c r="H634" s="216"/>
      <c r="I634" s="216"/>
      <c r="J634" s="216" t="s">
        <v>15</v>
      </c>
      <c r="K634" s="168" t="s">
        <v>146</v>
      </c>
      <c r="L634" s="150" t="s">
        <v>32</v>
      </c>
      <c r="M634" s="69" t="s">
        <v>242</v>
      </c>
      <c r="N634" s="268">
        <v>3</v>
      </c>
      <c r="O634" s="259">
        <f>SUM(N634-Q634)</f>
        <v>3</v>
      </c>
      <c r="P634" s="269"/>
      <c r="Q634" s="253"/>
      <c r="R634" s="485" t="s">
        <v>802</v>
      </c>
      <c r="S634" s="918">
        <v>1</v>
      </c>
    </row>
    <row r="635" spans="1:19" s="1" customFormat="1" ht="25.5" customHeight="1" thickBot="1">
      <c r="A635" s="1268"/>
      <c r="B635" s="1269"/>
      <c r="C635" s="1269"/>
      <c r="D635" s="1401"/>
      <c r="E635" s="1288"/>
      <c r="F635" s="216"/>
      <c r="G635" s="216"/>
      <c r="H635" s="216"/>
      <c r="I635" s="216"/>
      <c r="J635" s="216"/>
      <c r="K635" s="216"/>
      <c r="L635" s="962"/>
      <c r="M635" s="955"/>
      <c r="N635" s="963"/>
      <c r="O635" s="956">
        <f>SUM(N635-Q635)</f>
        <v>0</v>
      </c>
      <c r="P635" s="958"/>
      <c r="Q635" s="964"/>
      <c r="R635" s="485"/>
      <c r="S635" s="918"/>
    </row>
    <row r="636" spans="1:19" s="1" customFormat="1" ht="51.75" thickBot="1">
      <c r="A636" s="1268"/>
      <c r="B636" s="1269"/>
      <c r="C636" s="1269"/>
      <c r="D636" s="1401"/>
      <c r="E636" s="1288"/>
      <c r="F636" s="168" t="s">
        <v>184</v>
      </c>
      <c r="G636" s="168" t="s">
        <v>139</v>
      </c>
      <c r="H636" s="168" t="s">
        <v>139</v>
      </c>
      <c r="I636" s="168" t="s">
        <v>139</v>
      </c>
      <c r="J636" s="168" t="s">
        <v>139</v>
      </c>
      <c r="K636" s="168" t="s">
        <v>185</v>
      </c>
      <c r="L636" s="1389" t="s">
        <v>24</v>
      </c>
      <c r="M636" s="1409"/>
      <c r="N636" s="298">
        <f t="shared" ref="N636:Q636" si="141">SUM(N634:N635)</f>
        <v>3</v>
      </c>
      <c r="O636" s="298">
        <f t="shared" si="141"/>
        <v>3</v>
      </c>
      <c r="P636" s="298">
        <f t="shared" si="141"/>
        <v>0</v>
      </c>
      <c r="Q636" s="298">
        <f t="shared" si="141"/>
        <v>0</v>
      </c>
      <c r="R636" s="925"/>
      <c r="S636" s="17"/>
    </row>
    <row r="637" spans="1:19" s="1" customFormat="1" ht="28.5" customHeight="1">
      <c r="A637" s="1268" t="s">
        <v>9</v>
      </c>
      <c r="B637" s="1269" t="s">
        <v>10</v>
      </c>
      <c r="C637" s="1269" t="s">
        <v>120</v>
      </c>
      <c r="D637" s="1401"/>
      <c r="E637" s="1288" t="s">
        <v>803</v>
      </c>
      <c r="F637" s="168" t="s">
        <v>804</v>
      </c>
      <c r="G637" s="216"/>
      <c r="H637" s="216"/>
      <c r="I637" s="216"/>
      <c r="J637" s="216" t="s">
        <v>745</v>
      </c>
      <c r="K637" s="168" t="s">
        <v>245</v>
      </c>
      <c r="L637" s="910" t="s">
        <v>347</v>
      </c>
      <c r="M637" s="69"/>
      <c r="N637" s="268">
        <v>17</v>
      </c>
      <c r="O637" s="259">
        <f>SUM(N637-Q637)</f>
        <v>17</v>
      </c>
      <c r="P637" s="269"/>
      <c r="Q637" s="253"/>
      <c r="R637" s="485" t="s">
        <v>805</v>
      </c>
      <c r="S637" s="918">
        <v>1700</v>
      </c>
    </row>
    <row r="638" spans="1:19" s="1" customFormat="1" ht="25.5" customHeight="1" thickBot="1">
      <c r="A638" s="1268"/>
      <c r="B638" s="1269"/>
      <c r="C638" s="1269"/>
      <c r="D638" s="1401"/>
      <c r="E638" s="1288"/>
      <c r="F638" s="216"/>
      <c r="G638" s="216"/>
      <c r="H638" s="216"/>
      <c r="I638" s="216"/>
      <c r="J638" s="216"/>
      <c r="K638" s="216"/>
      <c r="L638" s="962"/>
      <c r="M638" s="955"/>
      <c r="N638" s="963"/>
      <c r="O638" s="956">
        <f>SUM(N638-Q638)</f>
        <v>0</v>
      </c>
      <c r="P638" s="958"/>
      <c r="Q638" s="964"/>
      <c r="R638" s="485"/>
      <c r="S638" s="918"/>
    </row>
    <row r="639" spans="1:19" s="1" customFormat="1" ht="51.75" thickBot="1">
      <c r="A639" s="1268"/>
      <c r="B639" s="1269"/>
      <c r="C639" s="1269"/>
      <c r="D639" s="1401"/>
      <c r="E639" s="1288"/>
      <c r="F639" s="168" t="s">
        <v>184</v>
      </c>
      <c r="G639" s="168" t="s">
        <v>139</v>
      </c>
      <c r="H639" s="168" t="s">
        <v>139</v>
      </c>
      <c r="I639" s="168" t="s">
        <v>139</v>
      </c>
      <c r="J639" s="168" t="s">
        <v>139</v>
      </c>
      <c r="K639" s="168" t="s">
        <v>185</v>
      </c>
      <c r="L639" s="1408" t="s">
        <v>24</v>
      </c>
      <c r="M639" s="1409"/>
      <c r="N639" s="298">
        <f t="shared" ref="N639:Q639" si="142">SUM(N637:N638)</f>
        <v>17</v>
      </c>
      <c r="O639" s="298">
        <f t="shared" si="142"/>
        <v>17</v>
      </c>
      <c r="P639" s="298">
        <f t="shared" si="142"/>
        <v>0</v>
      </c>
      <c r="Q639" s="298">
        <f t="shared" si="142"/>
        <v>0</v>
      </c>
      <c r="R639" s="925"/>
      <c r="S639" s="17"/>
    </row>
    <row r="640" spans="1:19" s="1" customFormat="1" ht="13.5" thickBot="1">
      <c r="A640" s="20" t="s">
        <v>9</v>
      </c>
      <c r="B640" s="21" t="s">
        <v>10</v>
      </c>
      <c r="C640" s="965"/>
      <c r="D640" s="966"/>
      <c r="E640" s="928" t="s">
        <v>23</v>
      </c>
      <c r="F640" s="228"/>
      <c r="G640" s="228"/>
      <c r="H640" s="228"/>
      <c r="I640" s="228"/>
      <c r="J640" s="228"/>
      <c r="K640" s="228"/>
      <c r="L640" s="967"/>
      <c r="M640" s="968"/>
      <c r="N640" s="969">
        <f>SUM(N580+N584+N587+N590+N597+N606+N609+N612+N615+N618+N621+N624+N627+N630+N633+N636+N639)</f>
        <v>897.50000000000011</v>
      </c>
      <c r="O640" s="969">
        <f>SUM(O580+O584+O587+O590+O597+O606+O609+O612+O615+O618+O621+O624+O627+O630+O633+O636+O639)</f>
        <v>897.50000000000011</v>
      </c>
      <c r="P640" s="969">
        <f>SUM(P580+P584+P587+P590+P597+P606+P609+P612+P615+P618+P621+P624+P627+P630+P633+P636+P639)</f>
        <v>0</v>
      </c>
      <c r="Q640" s="969">
        <f>SUM(Q580+Q584+Q587+Q590+Q597+Q606+Q609+Q612+Q615+Q618+Q621+Q624+Q627+Q630+Q633+Q636+Q639)</f>
        <v>0</v>
      </c>
      <c r="R640" s="920"/>
      <c r="S640" s="17"/>
    </row>
    <row r="641" spans="1:19" s="44" customFormat="1" ht="33.75" customHeight="1" thickBot="1">
      <c r="A641" s="11" t="s">
        <v>9</v>
      </c>
      <c r="B641" s="12" t="s">
        <v>11</v>
      </c>
      <c r="C641" s="932"/>
      <c r="D641" s="933"/>
      <c r="E641" s="1281" t="s">
        <v>806</v>
      </c>
      <c r="F641" s="1282"/>
      <c r="G641" s="1282"/>
      <c r="H641" s="1282"/>
      <c r="I641" s="1282"/>
      <c r="J641" s="1282"/>
      <c r="K641" s="1282"/>
      <c r="L641" s="1282"/>
      <c r="M641" s="1282"/>
      <c r="N641" s="934"/>
      <c r="O641" s="934"/>
      <c r="P641" s="934"/>
      <c r="Q641" s="934"/>
      <c r="R641" s="924"/>
      <c r="S641" s="918"/>
    </row>
    <row r="642" spans="1:19" s="1" customFormat="1" ht="25.5" customHeight="1">
      <c r="A642" s="1249" t="s">
        <v>9</v>
      </c>
      <c r="B642" s="1252" t="s">
        <v>11</v>
      </c>
      <c r="C642" s="1391" t="s">
        <v>9</v>
      </c>
      <c r="D642" s="1410"/>
      <c r="E642" s="1399" t="s">
        <v>807</v>
      </c>
      <c r="F642" s="1412" t="s">
        <v>651</v>
      </c>
      <c r="G642" s="970"/>
      <c r="H642" s="970"/>
      <c r="I642" s="970"/>
      <c r="J642" s="970"/>
      <c r="K642" s="1412" t="s">
        <v>143</v>
      </c>
      <c r="L642" s="167" t="s">
        <v>32</v>
      </c>
      <c r="M642" s="939" t="s">
        <v>741</v>
      </c>
      <c r="N642" s="248">
        <v>80.7</v>
      </c>
      <c r="O642" s="971">
        <f>SUM(N642-Q642)</f>
        <v>80.7</v>
      </c>
      <c r="P642" s="960"/>
      <c r="Q642" s="903"/>
      <c r="R642" s="485"/>
      <c r="S642" s="216"/>
    </row>
    <row r="643" spans="1:19" s="1" customFormat="1" ht="38.25">
      <c r="A643" s="1250"/>
      <c r="B643" s="1253"/>
      <c r="C643" s="1392"/>
      <c r="D643" s="1411"/>
      <c r="E643" s="1288"/>
      <c r="F643" s="1413"/>
      <c r="G643" s="893"/>
      <c r="H643" s="893"/>
      <c r="I643" s="893"/>
      <c r="J643" s="918">
        <v>50</v>
      </c>
      <c r="K643" s="1413"/>
      <c r="L643" s="443" t="s">
        <v>32</v>
      </c>
      <c r="M643" s="896" t="s">
        <v>741</v>
      </c>
      <c r="N643" s="251"/>
      <c r="O643" s="907">
        <f>SUM(N643-Q643)</f>
        <v>0</v>
      </c>
      <c r="P643" s="972"/>
      <c r="Q643" s="973"/>
      <c r="R643" s="485" t="s">
        <v>808</v>
      </c>
      <c r="S643" s="918">
        <v>50</v>
      </c>
    </row>
    <row r="644" spans="1:19" s="1" customFormat="1" ht="38.25">
      <c r="A644" s="1250"/>
      <c r="B644" s="1253"/>
      <c r="C644" s="1392"/>
      <c r="D644" s="1410"/>
      <c r="E644" s="1399" t="s">
        <v>809</v>
      </c>
      <c r="F644" s="1413"/>
      <c r="G644" s="970"/>
      <c r="H644" s="970"/>
      <c r="I644" s="970"/>
      <c r="J644" s="216" t="s">
        <v>30</v>
      </c>
      <c r="K644" s="1413"/>
      <c r="L644" s="167" t="s">
        <v>32</v>
      </c>
      <c r="M644" s="939" t="s">
        <v>741</v>
      </c>
      <c r="N644" s="258"/>
      <c r="O644" s="974">
        <f>SUM(N644-Q644)</f>
        <v>0</v>
      </c>
      <c r="P644" s="908"/>
      <c r="Q644" s="898"/>
      <c r="R644" s="975" t="s">
        <v>810</v>
      </c>
      <c r="S644" s="216" t="s">
        <v>30</v>
      </c>
    </row>
    <row r="645" spans="1:19" s="1" customFormat="1" ht="38.25">
      <c r="A645" s="1250"/>
      <c r="B645" s="1253"/>
      <c r="C645" s="1392"/>
      <c r="D645" s="1411"/>
      <c r="E645" s="1288"/>
      <c r="F645" s="1413"/>
      <c r="G645" s="970"/>
      <c r="H645" s="970"/>
      <c r="I645" s="970"/>
      <c r="J645" s="918">
        <v>50</v>
      </c>
      <c r="K645" s="1413"/>
      <c r="L645" s="443" t="s">
        <v>32</v>
      </c>
      <c r="M645" s="896" t="s">
        <v>741</v>
      </c>
      <c r="N645" s="251"/>
      <c r="O645" s="907">
        <f>SUM(N645-Q645)</f>
        <v>0</v>
      </c>
      <c r="P645" s="972"/>
      <c r="Q645" s="973"/>
      <c r="R645" s="485" t="s">
        <v>808</v>
      </c>
      <c r="S645" s="918">
        <v>50</v>
      </c>
    </row>
    <row r="646" spans="1:19" s="1" customFormat="1" ht="25.5" customHeight="1">
      <c r="A646" s="1250"/>
      <c r="B646" s="1253"/>
      <c r="C646" s="1392"/>
      <c r="D646" s="1394"/>
      <c r="E646" s="1289" t="s">
        <v>811</v>
      </c>
      <c r="F646" s="1413"/>
      <c r="G646" s="976"/>
      <c r="H646" s="976"/>
      <c r="I646" s="976"/>
      <c r="J646" s="216" t="s">
        <v>15</v>
      </c>
      <c r="K646" s="1413"/>
      <c r="L646" s="895" t="s">
        <v>32</v>
      </c>
      <c r="M646" s="939" t="s">
        <v>741</v>
      </c>
      <c r="N646" s="258"/>
      <c r="O646" s="908">
        <f t="shared" ref="O646:O661" si="143">SUM(N646-Q646)</f>
        <v>0</v>
      </c>
      <c r="P646" s="259"/>
      <c r="Q646" s="898"/>
      <c r="R646" s="877" t="s">
        <v>812</v>
      </c>
      <c r="S646" s="216" t="s">
        <v>15</v>
      </c>
    </row>
    <row r="647" spans="1:19" s="1" customFormat="1" ht="25.5">
      <c r="A647" s="1250"/>
      <c r="B647" s="1253"/>
      <c r="C647" s="1392"/>
      <c r="D647" s="1395"/>
      <c r="E647" s="1398"/>
      <c r="F647" s="1413"/>
      <c r="G647" s="976"/>
      <c r="H647" s="976"/>
      <c r="I647" s="976"/>
      <c r="J647" s="216" t="s">
        <v>15</v>
      </c>
      <c r="K647" s="1413"/>
      <c r="L647" s="895" t="s">
        <v>347</v>
      </c>
      <c r="M647" s="939"/>
      <c r="N647" s="258">
        <v>2.8</v>
      </c>
      <c r="O647" s="907">
        <f t="shared" si="143"/>
        <v>2.8</v>
      </c>
      <c r="P647" s="977"/>
      <c r="Q647" s="898"/>
      <c r="R647" s="924" t="s">
        <v>813</v>
      </c>
      <c r="S647" s="216" t="s">
        <v>15</v>
      </c>
    </row>
    <row r="648" spans="1:19" s="1" customFormat="1" ht="38.25">
      <c r="A648" s="1250"/>
      <c r="B648" s="1253"/>
      <c r="C648" s="1392"/>
      <c r="D648" s="1395"/>
      <c r="E648" s="1398"/>
      <c r="F648" s="1413"/>
      <c r="G648" s="976"/>
      <c r="H648" s="976"/>
      <c r="I648" s="976"/>
      <c r="J648" s="216" t="s">
        <v>18</v>
      </c>
      <c r="K648" s="1413"/>
      <c r="L648" s="905" t="s">
        <v>32</v>
      </c>
      <c r="M648" s="896" t="s">
        <v>741</v>
      </c>
      <c r="N648" s="251"/>
      <c r="O648" s="907">
        <f t="shared" si="143"/>
        <v>0</v>
      </c>
      <c r="P648" s="252"/>
      <c r="Q648" s="906"/>
      <c r="R648" s="924" t="s">
        <v>814</v>
      </c>
      <c r="S648" s="216" t="s">
        <v>18</v>
      </c>
    </row>
    <row r="649" spans="1:19" s="1" customFormat="1" ht="63.75">
      <c r="A649" s="1250"/>
      <c r="B649" s="1253"/>
      <c r="C649" s="1392"/>
      <c r="D649" s="1395"/>
      <c r="E649" s="1398"/>
      <c r="F649" s="1413"/>
      <c r="G649" s="976"/>
      <c r="H649" s="976"/>
      <c r="I649" s="976"/>
      <c r="J649" s="918">
        <v>20</v>
      </c>
      <c r="K649" s="1413"/>
      <c r="L649" s="905" t="s">
        <v>32</v>
      </c>
      <c r="M649" s="896" t="s">
        <v>741</v>
      </c>
      <c r="N649" s="251"/>
      <c r="O649" s="907">
        <f t="shared" si="143"/>
        <v>0</v>
      </c>
      <c r="P649" s="252"/>
      <c r="Q649" s="906"/>
      <c r="R649" s="485" t="s">
        <v>815</v>
      </c>
      <c r="S649" s="918">
        <v>20</v>
      </c>
    </row>
    <row r="650" spans="1:19" s="1" customFormat="1" ht="63.75">
      <c r="A650" s="1250"/>
      <c r="B650" s="1253"/>
      <c r="C650" s="1392"/>
      <c r="D650" s="1395"/>
      <c r="E650" s="1398"/>
      <c r="F650" s="1413"/>
      <c r="G650" s="976"/>
      <c r="H650" s="976"/>
      <c r="I650" s="976"/>
      <c r="J650" s="918">
        <v>4</v>
      </c>
      <c r="K650" s="1413"/>
      <c r="L650" s="905" t="s">
        <v>32</v>
      </c>
      <c r="M650" s="896" t="s">
        <v>741</v>
      </c>
      <c r="N650" s="258"/>
      <c r="O650" s="907">
        <f t="shared" si="143"/>
        <v>0</v>
      </c>
      <c r="P650" s="301"/>
      <c r="Q650" s="898"/>
      <c r="R650" s="485" t="s">
        <v>816</v>
      </c>
      <c r="S650" s="918">
        <v>4</v>
      </c>
    </row>
    <row r="651" spans="1:19" s="1" customFormat="1" ht="51">
      <c r="A651" s="1250"/>
      <c r="B651" s="1253"/>
      <c r="C651" s="1392"/>
      <c r="D651" s="1395"/>
      <c r="E651" s="1398"/>
      <c r="F651" s="1413"/>
      <c r="G651" s="970"/>
      <c r="H651" s="970"/>
      <c r="I651" s="970"/>
      <c r="J651" s="216" t="s">
        <v>817</v>
      </c>
      <c r="K651" s="1413"/>
      <c r="L651" s="168" t="s">
        <v>32</v>
      </c>
      <c r="M651" s="896" t="s">
        <v>741</v>
      </c>
      <c r="N651" s="258"/>
      <c r="O651" s="907">
        <f t="shared" si="143"/>
        <v>0</v>
      </c>
      <c r="P651" s="978"/>
      <c r="Q651" s="898"/>
      <c r="R651" s="924" t="s">
        <v>818</v>
      </c>
      <c r="S651" s="216" t="s">
        <v>817</v>
      </c>
    </row>
    <row r="652" spans="1:19" s="1" customFormat="1" ht="25.5">
      <c r="A652" s="1250"/>
      <c r="B652" s="1253"/>
      <c r="C652" s="1392"/>
      <c r="D652" s="1395"/>
      <c r="E652" s="1398"/>
      <c r="F652" s="1413"/>
      <c r="G652" s="970"/>
      <c r="H652" s="970"/>
      <c r="I652" s="970"/>
      <c r="J652" s="216" t="s">
        <v>646</v>
      </c>
      <c r="K652" s="1413"/>
      <c r="L652" s="168" t="s">
        <v>32</v>
      </c>
      <c r="M652" s="896" t="s">
        <v>741</v>
      </c>
      <c r="N652" s="258"/>
      <c r="O652" s="252">
        <f t="shared" si="143"/>
        <v>0</v>
      </c>
      <c r="P652" s="301"/>
      <c r="Q652" s="199"/>
      <c r="R652" s="485" t="s">
        <v>819</v>
      </c>
      <c r="S652" s="216" t="s">
        <v>646</v>
      </c>
    </row>
    <row r="653" spans="1:19" s="1" customFormat="1" ht="38.25">
      <c r="A653" s="1250"/>
      <c r="B653" s="1253"/>
      <c r="C653" s="1392"/>
      <c r="D653" s="1395"/>
      <c r="E653" s="1398"/>
      <c r="F653" s="1413"/>
      <c r="G653" s="970"/>
      <c r="H653" s="970"/>
      <c r="I653" s="970"/>
      <c r="J653" s="216" t="s">
        <v>16</v>
      </c>
      <c r="K653" s="1413"/>
      <c r="L653" s="443" t="s">
        <v>32</v>
      </c>
      <c r="M653" s="904" t="s">
        <v>741</v>
      </c>
      <c r="N653" s="251"/>
      <c r="O653" s="907">
        <f t="shared" si="143"/>
        <v>0</v>
      </c>
      <c r="P653" s="972"/>
      <c r="Q653" s="906"/>
      <c r="R653" s="389" t="s">
        <v>820</v>
      </c>
      <c r="S653" s="216" t="s">
        <v>16</v>
      </c>
    </row>
    <row r="654" spans="1:19" s="1" customFormat="1">
      <c r="A654" s="1250"/>
      <c r="B654" s="1253"/>
      <c r="C654" s="1392"/>
      <c r="D654" s="1395"/>
      <c r="E654" s="1398"/>
      <c r="F654" s="1413"/>
      <c r="G654" s="893"/>
      <c r="H654" s="893"/>
      <c r="I654" s="893"/>
      <c r="J654" s="216" t="s">
        <v>15</v>
      </c>
      <c r="K654" s="1413"/>
      <c r="L654" s="168" t="s">
        <v>32</v>
      </c>
      <c r="M654" s="896" t="s">
        <v>741</v>
      </c>
      <c r="N654" s="258"/>
      <c r="O654" s="907">
        <f t="shared" si="143"/>
        <v>0</v>
      </c>
      <c r="P654" s="978"/>
      <c r="Q654" s="898"/>
      <c r="R654" s="485" t="s">
        <v>821</v>
      </c>
      <c r="S654" s="216" t="s">
        <v>15</v>
      </c>
    </row>
    <row r="655" spans="1:19" s="1" customFormat="1" ht="76.5">
      <c r="A655" s="1250"/>
      <c r="B655" s="1253"/>
      <c r="C655" s="1392"/>
      <c r="D655" s="1395"/>
      <c r="E655" s="1398"/>
      <c r="F655" s="1413"/>
      <c r="G655" s="976"/>
      <c r="H655" s="976"/>
      <c r="I655" s="976"/>
      <c r="J655" s="216" t="s">
        <v>822</v>
      </c>
      <c r="K655" s="1413"/>
      <c r="L655" s="895" t="s">
        <v>32</v>
      </c>
      <c r="M655" s="922" t="s">
        <v>741</v>
      </c>
      <c r="N655" s="258"/>
      <c r="O655" s="908">
        <f t="shared" si="143"/>
        <v>0</v>
      </c>
      <c r="P655" s="908"/>
      <c r="Q655" s="898"/>
      <c r="R655" s="979" t="s">
        <v>823</v>
      </c>
      <c r="S655" s="216" t="s">
        <v>822</v>
      </c>
    </row>
    <row r="656" spans="1:19" s="1" customFormat="1" ht="51">
      <c r="A656" s="1250"/>
      <c r="B656" s="1253"/>
      <c r="C656" s="1392"/>
      <c r="D656" s="1395"/>
      <c r="E656" s="1398"/>
      <c r="F656" s="1413"/>
      <c r="G656" s="893"/>
      <c r="H656" s="893"/>
      <c r="I656" s="893"/>
      <c r="J656" s="216" t="s">
        <v>822</v>
      </c>
      <c r="K656" s="1413"/>
      <c r="L656" s="905" t="s">
        <v>32</v>
      </c>
      <c r="M656" s="896" t="s">
        <v>741</v>
      </c>
      <c r="N656" s="258"/>
      <c r="O656" s="907">
        <f t="shared" si="143"/>
        <v>0</v>
      </c>
      <c r="P656" s="301"/>
      <c r="Q656" s="898"/>
      <c r="R656" s="485" t="s">
        <v>824</v>
      </c>
      <c r="S656" s="216" t="s">
        <v>822</v>
      </c>
    </row>
    <row r="657" spans="1:19" s="1" customFormat="1" ht="38.25">
      <c r="A657" s="1250"/>
      <c r="B657" s="1254"/>
      <c r="C657" s="1393"/>
      <c r="D657" s="1396"/>
      <c r="E657" s="1398"/>
      <c r="F657" s="1413"/>
      <c r="G657" s="893"/>
      <c r="H657" s="893"/>
      <c r="I657" s="893"/>
      <c r="J657" s="23">
        <v>4</v>
      </c>
      <c r="K657" s="1413"/>
      <c r="L657" s="905" t="s">
        <v>32</v>
      </c>
      <c r="M657" s="904" t="s">
        <v>741</v>
      </c>
      <c r="N657" s="251"/>
      <c r="O657" s="252">
        <f t="shared" si="143"/>
        <v>0</v>
      </c>
      <c r="P657" s="252"/>
      <c r="Q657" s="253"/>
      <c r="R657" s="227" t="s">
        <v>825</v>
      </c>
      <c r="S657" s="23">
        <v>4</v>
      </c>
    </row>
    <row r="658" spans="1:19" s="1" customFormat="1" ht="25.5">
      <c r="A658" s="1250"/>
      <c r="B658" s="1252"/>
      <c r="C658" s="1391"/>
      <c r="D658" s="1410"/>
      <c r="E658" s="1288" t="s">
        <v>826</v>
      </c>
      <c r="F658" s="1413"/>
      <c r="G658" s="893"/>
      <c r="H658" s="893"/>
      <c r="I658" s="893"/>
      <c r="J658" s="216" t="s">
        <v>827</v>
      </c>
      <c r="K658" s="1413"/>
      <c r="L658" s="895" t="s">
        <v>32</v>
      </c>
      <c r="M658" s="922" t="s">
        <v>741</v>
      </c>
      <c r="N658" s="258"/>
      <c r="O658" s="908">
        <f t="shared" si="143"/>
        <v>0</v>
      </c>
      <c r="P658" s="908"/>
      <c r="Q658" s="898"/>
      <c r="R658" s="980" t="s">
        <v>828</v>
      </c>
      <c r="S658" s="216" t="s">
        <v>827</v>
      </c>
    </row>
    <row r="659" spans="1:19" s="1" customFormat="1" ht="25.5">
      <c r="A659" s="1250"/>
      <c r="B659" s="1253"/>
      <c r="C659" s="1392"/>
      <c r="D659" s="1414"/>
      <c r="E659" s="1288"/>
      <c r="F659" s="1413"/>
      <c r="G659" s="893"/>
      <c r="H659" s="893"/>
      <c r="I659" s="893"/>
      <c r="J659" s="216" t="s">
        <v>16</v>
      </c>
      <c r="K659" s="1413"/>
      <c r="L659" s="895" t="s">
        <v>347</v>
      </c>
      <c r="M659" s="922"/>
      <c r="N659" s="258">
        <v>9.5</v>
      </c>
      <c r="O659" s="907">
        <f t="shared" si="143"/>
        <v>9.5</v>
      </c>
      <c r="P659" s="908"/>
      <c r="Q659" s="898"/>
      <c r="R659" s="227" t="s">
        <v>829</v>
      </c>
      <c r="S659" s="216" t="s">
        <v>16</v>
      </c>
    </row>
    <row r="660" spans="1:19" s="1" customFormat="1" ht="51">
      <c r="A660" s="1250"/>
      <c r="B660" s="1253"/>
      <c r="C660" s="1392"/>
      <c r="D660" s="1414"/>
      <c r="E660" s="1288"/>
      <c r="F660" s="1413"/>
      <c r="G660" s="893"/>
      <c r="H660" s="893"/>
      <c r="I660" s="893"/>
      <c r="J660" s="216" t="s">
        <v>16</v>
      </c>
      <c r="K660" s="1413"/>
      <c r="L660" s="895" t="s">
        <v>32</v>
      </c>
      <c r="M660" s="922" t="s">
        <v>741</v>
      </c>
      <c r="N660" s="258"/>
      <c r="O660" s="907">
        <f t="shared" si="143"/>
        <v>0</v>
      </c>
      <c r="P660" s="908"/>
      <c r="Q660" s="898"/>
      <c r="R660" s="979" t="s">
        <v>830</v>
      </c>
      <c r="S660" s="216" t="s">
        <v>16</v>
      </c>
    </row>
    <row r="661" spans="1:19" s="1" customFormat="1" ht="51.75" thickBot="1">
      <c r="A661" s="1250"/>
      <c r="B661" s="1253"/>
      <c r="C661" s="1392"/>
      <c r="D661" s="1414"/>
      <c r="E661" s="1288"/>
      <c r="F661" s="1388"/>
      <c r="G661" s="893"/>
      <c r="H661" s="893"/>
      <c r="I661" s="893"/>
      <c r="J661" s="216" t="s">
        <v>831</v>
      </c>
      <c r="K661" s="1388"/>
      <c r="L661" s="981" t="s">
        <v>32</v>
      </c>
      <c r="M661" s="982" t="s">
        <v>741</v>
      </c>
      <c r="N661" s="983"/>
      <c r="O661" s="907">
        <f t="shared" si="143"/>
        <v>0</v>
      </c>
      <c r="P661" s="984"/>
      <c r="Q661" s="985"/>
      <c r="R661" s="979" t="s">
        <v>832</v>
      </c>
      <c r="S661" s="216" t="s">
        <v>831</v>
      </c>
    </row>
    <row r="662" spans="1:19" s="1" customFormat="1" ht="51.75" thickBot="1">
      <c r="A662" s="1251"/>
      <c r="B662" s="1254"/>
      <c r="C662" s="1393"/>
      <c r="D662" s="1411"/>
      <c r="E662" s="1288"/>
      <c r="F662" s="168" t="s">
        <v>184</v>
      </c>
      <c r="G662" s="168" t="s">
        <v>139</v>
      </c>
      <c r="H662" s="168" t="s">
        <v>139</v>
      </c>
      <c r="I662" s="168" t="s">
        <v>139</v>
      </c>
      <c r="J662" s="168" t="s">
        <v>139</v>
      </c>
      <c r="K662" s="168" t="s">
        <v>185</v>
      </c>
      <c r="L662" s="1400" t="s">
        <v>24</v>
      </c>
      <c r="M662" s="1400"/>
      <c r="N662" s="909">
        <f>SUM(N642:N661)</f>
        <v>93</v>
      </c>
      <c r="O662" s="909">
        <f>SUM(O642:O661)</f>
        <v>93</v>
      </c>
      <c r="P662" s="909">
        <f>SUM(P642:P661)</f>
        <v>0</v>
      </c>
      <c r="Q662" s="909">
        <f>SUM(Q642:Q661)</f>
        <v>0</v>
      </c>
      <c r="R662" s="942"/>
      <c r="S662" s="883"/>
    </row>
    <row r="663" spans="1:19" s="1" customFormat="1">
      <c r="A663" s="1268" t="s">
        <v>9</v>
      </c>
      <c r="B663" s="1404" t="s">
        <v>11</v>
      </c>
      <c r="C663" s="1404" t="s">
        <v>10</v>
      </c>
      <c r="D663" s="1405"/>
      <c r="E663" s="1288" t="s">
        <v>833</v>
      </c>
      <c r="F663" s="212"/>
      <c r="G663" s="212"/>
      <c r="H663" s="212"/>
      <c r="I663" s="212"/>
      <c r="J663" s="212"/>
      <c r="K663" s="212"/>
      <c r="L663" s="158" t="s">
        <v>32</v>
      </c>
      <c r="M663" s="922" t="s">
        <v>741</v>
      </c>
      <c r="N663" s="986">
        <v>7.5</v>
      </c>
      <c r="O663" s="923">
        <f>SUM(N663-Q663)</f>
        <v>7.5</v>
      </c>
      <c r="P663" s="923"/>
      <c r="Q663" s="987"/>
      <c r="R663" s="914"/>
      <c r="S663" s="216"/>
    </row>
    <row r="664" spans="1:19" s="1" customFormat="1" ht="33" customHeight="1" thickBot="1">
      <c r="A664" s="1268"/>
      <c r="B664" s="1404"/>
      <c r="C664" s="1404"/>
      <c r="D664" s="1405"/>
      <c r="E664" s="1288"/>
      <c r="F664" s="212"/>
      <c r="G664" s="212"/>
      <c r="H664" s="212"/>
      <c r="I664" s="212"/>
      <c r="J664" s="212"/>
      <c r="K664" s="212"/>
      <c r="L664" s="988"/>
      <c r="M664" s="922"/>
      <c r="N664" s="268"/>
      <c r="O664" s="923">
        <f>SUM(N664-Q664)</f>
        <v>0</v>
      </c>
      <c r="P664" s="923"/>
      <c r="Q664" s="989"/>
      <c r="R664" s="914"/>
      <c r="S664" s="216"/>
    </row>
    <row r="665" spans="1:19" s="1" customFormat="1" ht="51.75" thickBot="1">
      <c r="A665" s="1268"/>
      <c r="B665" s="1269"/>
      <c r="C665" s="1269"/>
      <c r="D665" s="1401"/>
      <c r="E665" s="1288"/>
      <c r="F665" s="168" t="s">
        <v>184</v>
      </c>
      <c r="G665" s="168" t="s">
        <v>139</v>
      </c>
      <c r="H665" s="168" t="s">
        <v>139</v>
      </c>
      <c r="I665" s="168" t="s">
        <v>139</v>
      </c>
      <c r="J665" s="168" t="s">
        <v>139</v>
      </c>
      <c r="K665" s="168" t="s">
        <v>185</v>
      </c>
      <c r="L665" s="1400" t="s">
        <v>24</v>
      </c>
      <c r="M665" s="1406"/>
      <c r="N665" s="280">
        <f t="shared" ref="N665:Q665" si="144">SUM(N663:N664)</f>
        <v>7.5</v>
      </c>
      <c r="O665" s="990">
        <f t="shared" si="144"/>
        <v>7.5</v>
      </c>
      <c r="P665" s="990">
        <f t="shared" si="144"/>
        <v>0</v>
      </c>
      <c r="Q665" s="991">
        <f t="shared" si="144"/>
        <v>0</v>
      </c>
      <c r="R665" s="924"/>
      <c r="S665" s="918"/>
    </row>
    <row r="666" spans="1:19" s="1" customFormat="1" ht="38.25">
      <c r="A666" s="1268" t="s">
        <v>9</v>
      </c>
      <c r="B666" s="1404" t="s">
        <v>11</v>
      </c>
      <c r="C666" s="1404" t="s">
        <v>11</v>
      </c>
      <c r="D666" s="1405"/>
      <c r="E666" s="1288" t="s">
        <v>834</v>
      </c>
      <c r="F666" s="95" t="s">
        <v>835</v>
      </c>
      <c r="G666" s="212"/>
      <c r="H666" s="212"/>
      <c r="I666" s="212"/>
      <c r="J666" s="212" t="s">
        <v>17</v>
      </c>
      <c r="K666" s="95" t="s">
        <v>146</v>
      </c>
      <c r="L666" s="158" t="s">
        <v>32</v>
      </c>
      <c r="M666" s="992" t="s">
        <v>741</v>
      </c>
      <c r="N666" s="891">
        <v>6.7</v>
      </c>
      <c r="O666" s="959">
        <f>SUM(N666-Q666)</f>
        <v>6.7</v>
      </c>
      <c r="P666" s="902"/>
      <c r="Q666" s="993"/>
      <c r="R666" s="388" t="s">
        <v>836</v>
      </c>
      <c r="S666" s="994">
        <v>3</v>
      </c>
    </row>
    <row r="667" spans="1:19" s="1" customFormat="1" ht="13.5" thickBot="1">
      <c r="A667" s="1268"/>
      <c r="B667" s="1404"/>
      <c r="C667" s="1404"/>
      <c r="D667" s="1405"/>
      <c r="E667" s="1288"/>
      <c r="F667" s="212"/>
      <c r="G667" s="212"/>
      <c r="H667" s="212"/>
      <c r="I667" s="212"/>
      <c r="J667" s="212"/>
      <c r="K667" s="212"/>
      <c r="L667" s="150"/>
      <c r="M667" s="922"/>
      <c r="N667" s="271"/>
      <c r="O667" s="907">
        <f>SUM(N667-Q667)</f>
        <v>0</v>
      </c>
      <c r="P667" s="897"/>
      <c r="Q667" s="989"/>
      <c r="R667" s="388"/>
      <c r="S667" s="994"/>
    </row>
    <row r="668" spans="1:19" s="1" customFormat="1" ht="51.75" thickBot="1">
      <c r="A668" s="1268"/>
      <c r="B668" s="1269"/>
      <c r="C668" s="1269"/>
      <c r="D668" s="1401"/>
      <c r="E668" s="1288"/>
      <c r="F668" s="168" t="s">
        <v>184</v>
      </c>
      <c r="G668" s="168" t="s">
        <v>139</v>
      </c>
      <c r="H668" s="168" t="s">
        <v>139</v>
      </c>
      <c r="I668" s="168" t="s">
        <v>139</v>
      </c>
      <c r="J668" s="168" t="s">
        <v>139</v>
      </c>
      <c r="K668" s="168" t="s">
        <v>185</v>
      </c>
      <c r="L668" s="1389" t="s">
        <v>24</v>
      </c>
      <c r="M668" s="1407"/>
      <c r="N668" s="280">
        <f>SUM(N666:N667)</f>
        <v>6.7</v>
      </c>
      <c r="O668" s="990">
        <f>SUM(O666:O667)</f>
        <v>6.7</v>
      </c>
      <c r="P668" s="990">
        <f>SUM(P666:P667)</f>
        <v>0</v>
      </c>
      <c r="Q668" s="991">
        <f>SUM(Q666:Q667)</f>
        <v>0</v>
      </c>
      <c r="R668" s="920"/>
      <c r="S668" s="17"/>
    </row>
    <row r="669" spans="1:19" s="1" customFormat="1" ht="33.75" customHeight="1">
      <c r="A669" s="1385" t="s">
        <v>9</v>
      </c>
      <c r="B669" s="1309" t="s">
        <v>10</v>
      </c>
      <c r="C669" s="1309" t="s">
        <v>33</v>
      </c>
      <c r="D669" s="1386"/>
      <c r="E669" s="1288" t="s">
        <v>837</v>
      </c>
      <c r="F669" s="1289" t="s">
        <v>838</v>
      </c>
      <c r="G669" s="216"/>
      <c r="H669" s="216"/>
      <c r="I669" s="216" t="s">
        <v>15</v>
      </c>
      <c r="J669" s="216"/>
      <c r="K669" s="1289" t="s">
        <v>245</v>
      </c>
      <c r="L669" s="158" t="s">
        <v>32</v>
      </c>
      <c r="M669" s="495" t="s">
        <v>741</v>
      </c>
      <c r="N669" s="891">
        <v>18</v>
      </c>
      <c r="O669" s="249">
        <f>SUM(N669-Q669)</f>
        <v>18</v>
      </c>
      <c r="P669" s="249"/>
      <c r="Q669" s="91"/>
      <c r="R669" s="485" t="s">
        <v>839</v>
      </c>
      <c r="S669" s="216" t="s">
        <v>15</v>
      </c>
    </row>
    <row r="670" spans="1:19" s="1" customFormat="1" ht="32.25" customHeight="1" thickBot="1">
      <c r="A670" s="1385"/>
      <c r="B670" s="1309"/>
      <c r="C670" s="1309"/>
      <c r="D670" s="1386"/>
      <c r="E670" s="1288"/>
      <c r="F670" s="1399"/>
      <c r="G670" s="216"/>
      <c r="H670" s="216"/>
      <c r="I670" s="216" t="s">
        <v>133</v>
      </c>
      <c r="J670" s="216"/>
      <c r="K670" s="1399"/>
      <c r="L670" s="995" t="s">
        <v>246</v>
      </c>
      <c r="M670" s="955"/>
      <c r="N670" s="963">
        <v>96.4</v>
      </c>
      <c r="O670" s="956">
        <f>SUM(N670-Q670)</f>
        <v>96.4</v>
      </c>
      <c r="P670" s="958"/>
      <c r="Q670" s="279"/>
      <c r="R670" s="485" t="s">
        <v>840</v>
      </c>
      <c r="S670" s="918">
        <v>9</v>
      </c>
    </row>
    <row r="671" spans="1:19" s="1" customFormat="1" ht="51.75" thickBot="1">
      <c r="A671" s="1385"/>
      <c r="B671" s="1309"/>
      <c r="C671" s="1309"/>
      <c r="D671" s="1386"/>
      <c r="E671" s="1288"/>
      <c r="F671" s="168" t="s">
        <v>184</v>
      </c>
      <c r="G671" s="168" t="s">
        <v>139</v>
      </c>
      <c r="H671" s="168" t="s">
        <v>139</v>
      </c>
      <c r="I671" s="168" t="s">
        <v>139</v>
      </c>
      <c r="J671" s="168" t="s">
        <v>139</v>
      </c>
      <c r="K671" s="168" t="s">
        <v>185</v>
      </c>
      <c r="L671" s="1389" t="s">
        <v>24</v>
      </c>
      <c r="M671" s="1390"/>
      <c r="N671" s="298">
        <f t="shared" ref="N671:Q671" si="145">SUM(N669:N670)</f>
        <v>114.4</v>
      </c>
      <c r="O671" s="298">
        <f t="shared" si="145"/>
        <v>114.4</v>
      </c>
      <c r="P671" s="298">
        <f t="shared" si="145"/>
        <v>0</v>
      </c>
      <c r="Q671" s="298">
        <f t="shared" si="145"/>
        <v>0</v>
      </c>
      <c r="R671" s="925"/>
      <c r="S671" s="17"/>
    </row>
    <row r="672" spans="1:19" s="1" customFormat="1" ht="52.9" customHeight="1">
      <c r="A672" s="1268" t="s">
        <v>9</v>
      </c>
      <c r="B672" s="1269" t="s">
        <v>11</v>
      </c>
      <c r="C672" s="1269" t="s">
        <v>12</v>
      </c>
      <c r="D672" s="1401"/>
      <c r="E672" s="1288" t="s">
        <v>841</v>
      </c>
      <c r="F672" s="1292" t="s">
        <v>842</v>
      </c>
      <c r="G672" s="212"/>
      <c r="H672" s="212"/>
      <c r="I672" s="212"/>
      <c r="J672" s="212"/>
      <c r="K672" s="1289" t="s">
        <v>143</v>
      </c>
      <c r="L672" s="910" t="s">
        <v>32</v>
      </c>
      <c r="M672" s="911" t="s">
        <v>741</v>
      </c>
      <c r="N672" s="996">
        <v>13</v>
      </c>
      <c r="O672" s="960">
        <f>SUM(N672-Q672)</f>
        <v>13</v>
      </c>
      <c r="P672" s="997"/>
      <c r="Q672" s="903"/>
      <c r="R672" s="924"/>
      <c r="S672" s="216"/>
    </row>
    <row r="673" spans="1:19" s="1" customFormat="1" ht="37.5" customHeight="1" thickBot="1">
      <c r="A673" s="1268"/>
      <c r="B673" s="1269"/>
      <c r="C673" s="1269"/>
      <c r="D673" s="1401"/>
      <c r="E673" s="1288"/>
      <c r="F673" s="1263"/>
      <c r="G673" s="212"/>
      <c r="H673" s="212"/>
      <c r="I673" s="212" t="s">
        <v>20</v>
      </c>
      <c r="J673" s="212"/>
      <c r="K673" s="1399"/>
      <c r="L673" s="998" t="s">
        <v>246</v>
      </c>
      <c r="M673" s="999"/>
      <c r="N673" s="1000">
        <v>64.8</v>
      </c>
      <c r="O673" s="1001">
        <f>SUM(N673-Q673)</f>
        <v>64.8</v>
      </c>
      <c r="P673" s="985"/>
      <c r="Q673" s="1002"/>
      <c r="R673" s="924" t="s">
        <v>843</v>
      </c>
      <c r="S673" s="918">
        <v>7</v>
      </c>
    </row>
    <row r="674" spans="1:19" s="1" customFormat="1" ht="51.75" thickBot="1">
      <c r="A674" s="1268"/>
      <c r="B674" s="1269"/>
      <c r="C674" s="1269"/>
      <c r="D674" s="1401"/>
      <c r="E674" s="1288"/>
      <c r="F674" s="168" t="s">
        <v>184</v>
      </c>
      <c r="G674" s="168" t="s">
        <v>139</v>
      </c>
      <c r="H674" s="168" t="s">
        <v>139</v>
      </c>
      <c r="I674" s="168" t="s">
        <v>139</v>
      </c>
      <c r="J674" s="168" t="s">
        <v>139</v>
      </c>
      <c r="K674" s="168" t="s">
        <v>185</v>
      </c>
      <c r="L674" s="1402" t="s">
        <v>24</v>
      </c>
      <c r="M674" s="1403"/>
      <c r="N674" s="298">
        <f t="shared" ref="N674:Q674" si="146">SUM(N672:N673)</f>
        <v>77.8</v>
      </c>
      <c r="O674" s="909">
        <f t="shared" si="146"/>
        <v>77.8</v>
      </c>
      <c r="P674" s="909">
        <f t="shared" si="146"/>
        <v>0</v>
      </c>
      <c r="Q674" s="909">
        <f t="shared" si="146"/>
        <v>0</v>
      </c>
      <c r="R674" s="920"/>
      <c r="S674" s="17"/>
    </row>
    <row r="675" spans="1:19" s="1" customFormat="1" ht="38.25" customHeight="1">
      <c r="A675" s="1385" t="s">
        <v>9</v>
      </c>
      <c r="B675" s="1309" t="s">
        <v>11</v>
      </c>
      <c r="C675" s="1309" t="s">
        <v>34</v>
      </c>
      <c r="D675" s="1386"/>
      <c r="E675" s="1288" t="s">
        <v>844</v>
      </c>
      <c r="F675" s="1003" t="s">
        <v>623</v>
      </c>
      <c r="G675" s="893"/>
      <c r="H675" s="893" t="s">
        <v>17</v>
      </c>
      <c r="I675" s="893"/>
      <c r="J675" s="893"/>
      <c r="K675" s="1387" t="s">
        <v>143</v>
      </c>
      <c r="L675" s="218" t="s">
        <v>32</v>
      </c>
      <c r="M675" s="915" t="s">
        <v>741</v>
      </c>
      <c r="N675" s="271">
        <v>8.6</v>
      </c>
      <c r="O675" s="252">
        <f>SUM(N675-Q675)</f>
        <v>8.6</v>
      </c>
      <c r="P675" s="315"/>
      <c r="Q675" s="199"/>
      <c r="R675" s="391" t="s">
        <v>845</v>
      </c>
      <c r="S675" s="216" t="s">
        <v>17</v>
      </c>
    </row>
    <row r="676" spans="1:19" s="1" customFormat="1" ht="58.9" customHeight="1" thickBot="1">
      <c r="A676" s="1385"/>
      <c r="B676" s="1309"/>
      <c r="C676" s="1309"/>
      <c r="D676" s="1386"/>
      <c r="E676" s="1288"/>
      <c r="F676" s="1004"/>
      <c r="G676" s="216"/>
      <c r="H676" s="216" t="s">
        <v>16</v>
      </c>
      <c r="I676" s="216"/>
      <c r="J676" s="216"/>
      <c r="K676" s="1388"/>
      <c r="L676" s="962" t="s">
        <v>32</v>
      </c>
      <c r="M676" s="955" t="s">
        <v>741</v>
      </c>
      <c r="N676" s="963"/>
      <c r="O676" s="956">
        <f>SUM(N676-Q676)</f>
        <v>0</v>
      </c>
      <c r="P676" s="958"/>
      <c r="Q676" s="964"/>
      <c r="R676" s="485" t="s">
        <v>846</v>
      </c>
      <c r="S676" s="918">
        <v>2</v>
      </c>
    </row>
    <row r="677" spans="1:19" s="1" customFormat="1" ht="51.75" thickBot="1">
      <c r="A677" s="1385"/>
      <c r="B677" s="1309"/>
      <c r="C677" s="1309"/>
      <c r="D677" s="1386"/>
      <c r="E677" s="1288"/>
      <c r="F677" s="168" t="s">
        <v>184</v>
      </c>
      <c r="G677" s="168" t="s">
        <v>139</v>
      </c>
      <c r="H677" s="168" t="s">
        <v>139</v>
      </c>
      <c r="I677" s="168" t="s">
        <v>139</v>
      </c>
      <c r="J677" s="168" t="s">
        <v>139</v>
      </c>
      <c r="K677" s="168" t="s">
        <v>185</v>
      </c>
      <c r="L677" s="1389" t="s">
        <v>24</v>
      </c>
      <c r="M677" s="1390"/>
      <c r="N677" s="298">
        <f t="shared" ref="N677:Q677" si="147">SUM(N675:N676)</f>
        <v>8.6</v>
      </c>
      <c r="O677" s="298">
        <f t="shared" si="147"/>
        <v>8.6</v>
      </c>
      <c r="P677" s="298">
        <f t="shared" si="147"/>
        <v>0</v>
      </c>
      <c r="Q677" s="298">
        <f t="shared" si="147"/>
        <v>0</v>
      </c>
      <c r="R677" s="925"/>
      <c r="S677" s="17"/>
    </row>
    <row r="678" spans="1:19" s="1" customFormat="1" ht="13.5" thickBot="1">
      <c r="A678" s="1005" t="s">
        <v>9</v>
      </c>
      <c r="B678" s="1006" t="s">
        <v>11</v>
      </c>
      <c r="C678" s="1007"/>
      <c r="D678" s="1008"/>
      <c r="E678" s="220" t="s">
        <v>23</v>
      </c>
      <c r="F678" s="1009"/>
      <c r="G678" s="1009"/>
      <c r="H678" s="1009"/>
      <c r="I678" s="1009"/>
      <c r="J678" s="1009"/>
      <c r="K678" s="1009"/>
      <c r="L678" s="1010"/>
      <c r="M678" s="1011"/>
      <c r="N678" s="1012">
        <f>SUM(N662+N665+N668+N671+N674+N677)</f>
        <v>308.00000000000006</v>
      </c>
      <c r="O678" s="1012">
        <f>SUM(O662+O665+O668+O671+O674+O677)</f>
        <v>308.00000000000006</v>
      </c>
      <c r="P678" s="1012">
        <f>SUM(P662+P665+P668+P671+P674+P677)</f>
        <v>0</v>
      </c>
      <c r="Q678" s="1012">
        <f>SUM(Q662+Q665+Q668+Q671+Q674+Q677)</f>
        <v>0</v>
      </c>
      <c r="R678" s="920"/>
      <c r="S678" s="17"/>
    </row>
    <row r="679" spans="1:19" s="44" customFormat="1" ht="13.5" thickBot="1">
      <c r="A679" s="11" t="s">
        <v>9</v>
      </c>
      <c r="B679" s="12" t="s">
        <v>33</v>
      </c>
      <c r="C679" s="932"/>
      <c r="D679" s="933"/>
      <c r="E679" s="1281" t="s">
        <v>847</v>
      </c>
      <c r="F679" s="1282"/>
      <c r="G679" s="1282"/>
      <c r="H679" s="1282"/>
      <c r="I679" s="1282"/>
      <c r="J679" s="1282"/>
      <c r="K679" s="1282"/>
      <c r="L679" s="1282"/>
      <c r="M679" s="1282"/>
      <c r="N679" s="1282"/>
      <c r="O679" s="934"/>
      <c r="P679" s="934"/>
      <c r="Q679" s="1013"/>
      <c r="R679" s="924"/>
      <c r="S679" s="918"/>
    </row>
    <row r="680" spans="1:19" s="1" customFormat="1" ht="51">
      <c r="A680" s="1249" t="s">
        <v>9</v>
      </c>
      <c r="B680" s="1252" t="s">
        <v>33</v>
      </c>
      <c r="C680" s="1391" t="s">
        <v>9</v>
      </c>
      <c r="D680" s="1394"/>
      <c r="E680" s="1014" t="s">
        <v>848</v>
      </c>
      <c r="F680" s="1397" t="s">
        <v>849</v>
      </c>
      <c r="G680" s="976"/>
      <c r="H680" s="976"/>
      <c r="I680" s="976"/>
      <c r="J680" s="976"/>
      <c r="K680" s="1397" t="s">
        <v>144</v>
      </c>
      <c r="L680" s="895" t="s">
        <v>32</v>
      </c>
      <c r="M680" s="939" t="s">
        <v>663</v>
      </c>
      <c r="N680" s="268"/>
      <c r="O680" s="259">
        <f>SUM(N680-Q680)</f>
        <v>0</v>
      </c>
      <c r="P680" s="908"/>
      <c r="Q680" s="898"/>
      <c r="R680" s="383"/>
      <c r="S680" s="216"/>
    </row>
    <row r="681" spans="1:19" s="1" customFormat="1" ht="63.75">
      <c r="A681" s="1250"/>
      <c r="B681" s="1253"/>
      <c r="C681" s="1392"/>
      <c r="D681" s="1395"/>
      <c r="E681" s="210" t="s">
        <v>850</v>
      </c>
      <c r="F681" s="1398"/>
      <c r="G681" s="976"/>
      <c r="H681" s="976"/>
      <c r="I681" s="976"/>
      <c r="J681" s="976"/>
      <c r="K681" s="1398"/>
      <c r="L681" s="895" t="s">
        <v>32</v>
      </c>
      <c r="M681" s="939" t="s">
        <v>663</v>
      </c>
      <c r="N681" s="268">
        <v>0.4</v>
      </c>
      <c r="O681" s="252">
        <f>SUM(N681-Q681)</f>
        <v>0.4</v>
      </c>
      <c r="P681" s="908"/>
      <c r="Q681" s="898"/>
      <c r="R681" s="383" t="s">
        <v>851</v>
      </c>
      <c r="S681" s="216"/>
    </row>
    <row r="682" spans="1:19" s="1" customFormat="1" ht="51">
      <c r="A682" s="1250"/>
      <c r="B682" s="1253"/>
      <c r="C682" s="1392"/>
      <c r="D682" s="1395"/>
      <c r="E682" s="210" t="s">
        <v>852</v>
      </c>
      <c r="F682" s="1398"/>
      <c r="G682" s="976"/>
      <c r="H682" s="976"/>
      <c r="I682" s="976"/>
      <c r="J682" s="976" t="s">
        <v>853</v>
      </c>
      <c r="K682" s="1398"/>
      <c r="L682" s="895" t="s">
        <v>32</v>
      </c>
      <c r="M682" s="939" t="s">
        <v>663</v>
      </c>
      <c r="N682" s="268">
        <v>0.7</v>
      </c>
      <c r="O682" s="252">
        <f>SUM(N682-Q682)</f>
        <v>0.7</v>
      </c>
      <c r="P682" s="908"/>
      <c r="Q682" s="898"/>
      <c r="R682" s="383" t="s">
        <v>854</v>
      </c>
      <c r="S682" s="1015" t="s">
        <v>853</v>
      </c>
    </row>
    <row r="683" spans="1:19" s="1" customFormat="1" ht="51">
      <c r="A683" s="1250"/>
      <c r="B683" s="1253"/>
      <c r="C683" s="1392"/>
      <c r="D683" s="1395"/>
      <c r="E683" s="210" t="s">
        <v>855</v>
      </c>
      <c r="F683" s="1398"/>
      <c r="G683" s="976"/>
      <c r="H683" s="976"/>
      <c r="I683" s="976"/>
      <c r="J683" s="976" t="s">
        <v>856</v>
      </c>
      <c r="K683" s="1398"/>
      <c r="L683" s="895" t="s">
        <v>32</v>
      </c>
      <c r="M683" s="939" t="s">
        <v>663</v>
      </c>
      <c r="N683" s="268">
        <v>0.9</v>
      </c>
      <c r="O683" s="1016">
        <f t="shared" ref="O683:O691" si="148">SUM(N683-Q683)</f>
        <v>0.9</v>
      </c>
      <c r="P683" s="908"/>
      <c r="Q683" s="898"/>
      <c r="R683" s="383" t="s">
        <v>857</v>
      </c>
      <c r="S683" s="1015" t="s">
        <v>856</v>
      </c>
    </row>
    <row r="684" spans="1:19" s="1" customFormat="1" ht="51">
      <c r="A684" s="1250"/>
      <c r="B684" s="1253"/>
      <c r="C684" s="1392"/>
      <c r="D684" s="1395"/>
      <c r="E684" s="210" t="s">
        <v>858</v>
      </c>
      <c r="F684" s="1398"/>
      <c r="G684" s="976"/>
      <c r="H684" s="976"/>
      <c r="I684" s="976"/>
      <c r="J684" s="976" t="s">
        <v>859</v>
      </c>
      <c r="K684" s="1398"/>
      <c r="L684" s="895" t="s">
        <v>32</v>
      </c>
      <c r="M684" s="939" t="s">
        <v>663</v>
      </c>
      <c r="N684" s="268">
        <v>1.6</v>
      </c>
      <c r="O684" s="252">
        <f t="shared" si="148"/>
        <v>1.6</v>
      </c>
      <c r="P684" s="908"/>
      <c r="Q684" s="898"/>
      <c r="R684" s="383" t="s">
        <v>860</v>
      </c>
      <c r="S684" s="1015" t="s">
        <v>859</v>
      </c>
    </row>
    <row r="685" spans="1:19" s="1" customFormat="1" ht="51">
      <c r="A685" s="1250"/>
      <c r="B685" s="1253"/>
      <c r="C685" s="1392"/>
      <c r="D685" s="1395"/>
      <c r="E685" s="210" t="s">
        <v>861</v>
      </c>
      <c r="F685" s="1398"/>
      <c r="G685" s="976"/>
      <c r="H685" s="976"/>
      <c r="I685" s="976"/>
      <c r="J685" s="976" t="s">
        <v>862</v>
      </c>
      <c r="K685" s="1398"/>
      <c r="L685" s="895" t="s">
        <v>32</v>
      </c>
      <c r="M685" s="939" t="s">
        <v>663</v>
      </c>
      <c r="N685" s="268">
        <v>0</v>
      </c>
      <c r="O685" s="1016">
        <f t="shared" si="148"/>
        <v>0</v>
      </c>
      <c r="P685" s="908"/>
      <c r="Q685" s="898"/>
      <c r="R685" s="383" t="s">
        <v>857</v>
      </c>
      <c r="S685" s="1015" t="s">
        <v>862</v>
      </c>
    </row>
    <row r="686" spans="1:19" s="1" customFormat="1" ht="38.25">
      <c r="A686" s="1250"/>
      <c r="B686" s="1253"/>
      <c r="C686" s="1392"/>
      <c r="D686" s="1395"/>
      <c r="E686" s="210" t="s">
        <v>863</v>
      </c>
      <c r="F686" s="1398"/>
      <c r="G686" s="976"/>
      <c r="H686" s="976"/>
      <c r="I686" s="976"/>
      <c r="J686" s="976" t="s">
        <v>864</v>
      </c>
      <c r="K686" s="1398"/>
      <c r="L686" s="895" t="s">
        <v>32</v>
      </c>
      <c r="M686" s="939" t="s">
        <v>663</v>
      </c>
      <c r="N686" s="268">
        <v>0.3</v>
      </c>
      <c r="O686" s="252">
        <f t="shared" si="148"/>
        <v>0.3</v>
      </c>
      <c r="P686" s="908"/>
      <c r="Q686" s="898"/>
      <c r="R686" s="383" t="s">
        <v>865</v>
      </c>
      <c r="S686" s="1015" t="s">
        <v>864</v>
      </c>
    </row>
    <row r="687" spans="1:19" s="1" customFormat="1" ht="63.75">
      <c r="A687" s="1250"/>
      <c r="B687" s="1253"/>
      <c r="C687" s="1392"/>
      <c r="D687" s="1395"/>
      <c r="E687" s="58" t="s">
        <v>866</v>
      </c>
      <c r="F687" s="1398"/>
      <c r="G687" s="893"/>
      <c r="H687" s="893"/>
      <c r="I687" s="893"/>
      <c r="J687" s="893" t="s">
        <v>867</v>
      </c>
      <c r="K687" s="1398"/>
      <c r="L687" s="895" t="s">
        <v>32</v>
      </c>
      <c r="M687" s="939" t="s">
        <v>663</v>
      </c>
      <c r="N687" s="268">
        <v>2.4</v>
      </c>
      <c r="O687" s="1016">
        <f t="shared" si="148"/>
        <v>2.4</v>
      </c>
      <c r="P687" s="908"/>
      <c r="Q687" s="898"/>
      <c r="R687" s="383" t="s">
        <v>868</v>
      </c>
      <c r="S687" s="1015" t="s">
        <v>867</v>
      </c>
    </row>
    <row r="688" spans="1:19" s="1" customFormat="1" ht="38.25">
      <c r="A688" s="1250"/>
      <c r="B688" s="1253"/>
      <c r="C688" s="1392"/>
      <c r="D688" s="1395"/>
      <c r="E688" s="58" t="s">
        <v>869</v>
      </c>
      <c r="F688" s="1398"/>
      <c r="G688" s="893"/>
      <c r="H688" s="893"/>
      <c r="I688" s="893"/>
      <c r="J688" s="893" t="s">
        <v>870</v>
      </c>
      <c r="K688" s="1398"/>
      <c r="L688" s="895" t="s">
        <v>32</v>
      </c>
      <c r="M688" s="939" t="s">
        <v>663</v>
      </c>
      <c r="N688" s="268">
        <v>1.1000000000000001</v>
      </c>
      <c r="O688" s="252">
        <f t="shared" si="148"/>
        <v>1.1000000000000001</v>
      </c>
      <c r="P688" s="908"/>
      <c r="Q688" s="898"/>
      <c r="R688" s="383" t="s">
        <v>871</v>
      </c>
      <c r="S688" s="1015" t="s">
        <v>870</v>
      </c>
    </row>
    <row r="689" spans="1:19" s="1" customFormat="1" ht="51">
      <c r="A689" s="1250"/>
      <c r="B689" s="1253"/>
      <c r="C689" s="1392"/>
      <c r="D689" s="1395"/>
      <c r="E689" s="58" t="s">
        <v>872</v>
      </c>
      <c r="F689" s="1398"/>
      <c r="G689" s="893"/>
      <c r="H689" s="893"/>
      <c r="I689" s="893"/>
      <c r="J689" s="893" t="s">
        <v>873</v>
      </c>
      <c r="K689" s="1398"/>
      <c r="L689" s="895" t="s">
        <v>32</v>
      </c>
      <c r="M689" s="939" t="s">
        <v>663</v>
      </c>
      <c r="N689" s="1017">
        <v>1.1000000000000001</v>
      </c>
      <c r="O689" s="907">
        <f t="shared" si="148"/>
        <v>1.1000000000000001</v>
      </c>
      <c r="P689" s="908"/>
      <c r="Q689" s="898"/>
      <c r="R689" s="383" t="s">
        <v>874</v>
      </c>
      <c r="S689" s="1015" t="s">
        <v>873</v>
      </c>
    </row>
    <row r="690" spans="1:19" s="1" customFormat="1" ht="38.25">
      <c r="A690" s="1250"/>
      <c r="B690" s="1253"/>
      <c r="C690" s="1392"/>
      <c r="D690" s="1395"/>
      <c r="E690" s="1018" t="s">
        <v>875</v>
      </c>
      <c r="F690" s="1398"/>
      <c r="G690" s="216"/>
      <c r="H690" s="216"/>
      <c r="I690" s="216"/>
      <c r="J690" s="216" t="s">
        <v>876</v>
      </c>
      <c r="K690" s="1398"/>
      <c r="L690" s="218" t="s">
        <v>32</v>
      </c>
      <c r="M690" s="884" t="s">
        <v>663</v>
      </c>
      <c r="N690" s="268">
        <v>6.5</v>
      </c>
      <c r="O690" s="252">
        <f t="shared" si="148"/>
        <v>6.5</v>
      </c>
      <c r="P690" s="259"/>
      <c r="Q690" s="199"/>
      <c r="R690" s="383" t="s">
        <v>877</v>
      </c>
      <c r="S690" s="1015" t="s">
        <v>876</v>
      </c>
    </row>
    <row r="691" spans="1:19" s="1" customFormat="1" ht="39" thickBot="1">
      <c r="A691" s="1250"/>
      <c r="B691" s="1253"/>
      <c r="C691" s="1392"/>
      <c r="D691" s="1395"/>
      <c r="E691" s="85" t="s">
        <v>878</v>
      </c>
      <c r="F691" s="1399"/>
      <c r="G691" s="216"/>
      <c r="H691" s="216"/>
      <c r="I691" s="216"/>
      <c r="J691" s="216" t="s">
        <v>879</v>
      </c>
      <c r="K691" s="1399"/>
      <c r="L691" s="218" t="s">
        <v>32</v>
      </c>
      <c r="M691" s="884" t="s">
        <v>663</v>
      </c>
      <c r="N691" s="268">
        <v>10</v>
      </c>
      <c r="O691" s="252">
        <f t="shared" si="148"/>
        <v>10</v>
      </c>
      <c r="P691" s="259"/>
      <c r="Q691" s="199"/>
      <c r="R691" s="383" t="s">
        <v>880</v>
      </c>
      <c r="S691" s="1015" t="s">
        <v>879</v>
      </c>
    </row>
    <row r="692" spans="1:19" s="1" customFormat="1" ht="51.75" thickBot="1">
      <c r="A692" s="1251"/>
      <c r="B692" s="1254"/>
      <c r="C692" s="1393"/>
      <c r="D692" s="1396"/>
      <c r="E692" s="1019"/>
      <c r="F692" s="168" t="s">
        <v>184</v>
      </c>
      <c r="G692" s="168" t="s">
        <v>139</v>
      </c>
      <c r="H692" s="168" t="s">
        <v>139</v>
      </c>
      <c r="I692" s="168" t="s">
        <v>139</v>
      </c>
      <c r="J692" s="168" t="s">
        <v>139</v>
      </c>
      <c r="K692" s="168" t="s">
        <v>185</v>
      </c>
      <c r="L692" s="1400" t="s">
        <v>24</v>
      </c>
      <c r="M692" s="1400"/>
      <c r="N692" s="909">
        <f>SUM(N680:N691)</f>
        <v>25</v>
      </c>
      <c r="O692" s="909">
        <f>SUM(O680:O691)</f>
        <v>25</v>
      </c>
      <c r="P692" s="909">
        <f>SUM(P680:P691)</f>
        <v>0</v>
      </c>
      <c r="Q692" s="1020">
        <f>SUM(Q680:Q691)</f>
        <v>0</v>
      </c>
      <c r="R692" s="1021"/>
      <c r="S692" s="17"/>
    </row>
    <row r="693" spans="1:19" ht="76.5">
      <c r="A693" s="1375" t="s">
        <v>9</v>
      </c>
      <c r="B693" s="1288" t="s">
        <v>33</v>
      </c>
      <c r="C693" s="1288" t="s">
        <v>10</v>
      </c>
      <c r="D693" s="1376"/>
      <c r="E693" s="1377" t="s">
        <v>881</v>
      </c>
      <c r="F693" s="227" t="s">
        <v>882</v>
      </c>
      <c r="G693" s="62"/>
      <c r="H693" s="62"/>
      <c r="I693" s="62">
        <v>20</v>
      </c>
      <c r="J693" s="62">
        <v>10</v>
      </c>
      <c r="K693" s="314" t="s">
        <v>281</v>
      </c>
      <c r="L693" s="94" t="s">
        <v>32</v>
      </c>
      <c r="M693" s="162" t="s">
        <v>705</v>
      </c>
      <c r="N693" s="1022">
        <v>50</v>
      </c>
      <c r="O693" s="1023">
        <f>SUM(N693-Q693)</f>
        <v>50</v>
      </c>
      <c r="P693" s="1023"/>
      <c r="Q693" s="1024"/>
      <c r="R693" s="164" t="s">
        <v>883</v>
      </c>
      <c r="S693" s="23">
        <v>30</v>
      </c>
    </row>
    <row r="694" spans="1:19" ht="13.5" thickBot="1">
      <c r="A694" s="1375"/>
      <c r="B694" s="1288"/>
      <c r="C694" s="1288"/>
      <c r="D694" s="1376"/>
      <c r="E694" s="1378"/>
      <c r="F694" s="62"/>
      <c r="G694" s="62"/>
      <c r="H694" s="62"/>
      <c r="I694" s="62"/>
      <c r="J694" s="62"/>
      <c r="K694" s="62"/>
      <c r="L694" s="94" t="s">
        <v>32</v>
      </c>
      <c r="M694" s="97" t="s">
        <v>705</v>
      </c>
      <c r="N694" s="1022"/>
      <c r="O694" s="947">
        <f>SUM(N694-Q694)</f>
        <v>0</v>
      </c>
      <c r="P694" s="1023"/>
      <c r="Q694" s="1024"/>
      <c r="R694" s="164"/>
      <c r="S694" s="23"/>
    </row>
    <row r="695" spans="1:19" ht="51.75" thickBot="1">
      <c r="A695" s="1375"/>
      <c r="B695" s="1288"/>
      <c r="C695" s="1288"/>
      <c r="D695" s="1376"/>
      <c r="E695" s="1379"/>
      <c r="F695" s="168" t="s">
        <v>184</v>
      </c>
      <c r="G695" s="168" t="s">
        <v>139</v>
      </c>
      <c r="H695" s="168" t="s">
        <v>139</v>
      </c>
      <c r="I695" s="168" t="s">
        <v>139</v>
      </c>
      <c r="J695" s="168" t="s">
        <v>139</v>
      </c>
      <c r="K695" s="168" t="s">
        <v>185</v>
      </c>
      <c r="L695" s="1380" t="s">
        <v>24</v>
      </c>
      <c r="M695" s="1381"/>
      <c r="N695" s="1025">
        <f t="shared" ref="N695:Q695" si="149">SUM(N693:N694)</f>
        <v>50</v>
      </c>
      <c r="O695" s="1025">
        <f t="shared" si="149"/>
        <v>50</v>
      </c>
      <c r="P695" s="1025">
        <f t="shared" si="149"/>
        <v>0</v>
      </c>
      <c r="Q695" s="1025">
        <f t="shared" si="149"/>
        <v>0</v>
      </c>
      <c r="R695" s="164"/>
      <c r="S695" s="23"/>
    </row>
    <row r="696" spans="1:19" s="1" customFormat="1" ht="13.5" thickBot="1">
      <c r="A696" s="1005" t="s">
        <v>9</v>
      </c>
      <c r="B696" s="1006" t="s">
        <v>33</v>
      </c>
      <c r="C696" s="1007"/>
      <c r="D696" s="1008"/>
      <c r="E696" s="220" t="s">
        <v>23</v>
      </c>
      <c r="F696" s="1009"/>
      <c r="G696" s="1009"/>
      <c r="H696" s="1009"/>
      <c r="I696" s="1009"/>
      <c r="J696" s="1009"/>
      <c r="K696" s="1009"/>
      <c r="L696" s="1010"/>
      <c r="M696" s="1010"/>
      <c r="N696" s="1012">
        <f t="shared" ref="N696:Q696" si="150">SUM(N692+N695)</f>
        <v>75</v>
      </c>
      <c r="O696" s="1012">
        <f t="shared" si="150"/>
        <v>75</v>
      </c>
      <c r="P696" s="1012">
        <f t="shared" si="150"/>
        <v>0</v>
      </c>
      <c r="Q696" s="1026">
        <f t="shared" si="150"/>
        <v>0</v>
      </c>
      <c r="R696" s="1027"/>
      <c r="S696" s="17"/>
    </row>
    <row r="697" spans="1:19" s="44" customFormat="1" ht="13.5" thickBot="1">
      <c r="A697" s="11" t="s">
        <v>9</v>
      </c>
      <c r="B697" s="1028"/>
      <c r="C697" s="965"/>
      <c r="D697" s="966"/>
      <c r="E697" s="220" t="s">
        <v>25</v>
      </c>
      <c r="F697" s="219"/>
      <c r="G697" s="219"/>
      <c r="H697" s="219"/>
      <c r="I697" s="219"/>
      <c r="J697" s="219"/>
      <c r="K697" s="219"/>
      <c r="L697" s="1029"/>
      <c r="M697" s="1029"/>
      <c r="N697" s="1020">
        <f>SUM(N575+N640+N678+N696)</f>
        <v>1600.2000000000003</v>
      </c>
      <c r="O697" s="1020">
        <f>SUM(O575+O640+O678+O696)</f>
        <v>1600.2000000000003</v>
      </c>
      <c r="P697" s="1020">
        <f>SUM(P575+P640+P678+P696)</f>
        <v>0</v>
      </c>
      <c r="Q697" s="1030">
        <f>SUM(Q575+Q640+Q678+Q696)</f>
        <v>0</v>
      </c>
      <c r="R697" s="1021"/>
      <c r="S697" s="17"/>
    </row>
    <row r="698" spans="1:19" s="1039" customFormat="1" ht="13.5" thickBot="1">
      <c r="A698" s="1031"/>
      <c r="B698" s="1032"/>
      <c r="C698" s="1032"/>
      <c r="D698" s="1033"/>
      <c r="E698" s="1034" t="s">
        <v>422</v>
      </c>
      <c r="F698" s="1035"/>
      <c r="G698" s="1035"/>
      <c r="H698" s="1035"/>
      <c r="I698" s="1035"/>
      <c r="J698" s="1035"/>
      <c r="K698" s="1035"/>
      <c r="L698" s="507"/>
      <c r="M698" s="507"/>
      <c r="N698" s="1036">
        <f>SUM(N697)</f>
        <v>1600.2000000000003</v>
      </c>
      <c r="O698" s="1036">
        <f t="shared" ref="O698:Q698" si="151">SUM(O697)</f>
        <v>1600.2000000000003</v>
      </c>
      <c r="P698" s="1036">
        <f t="shared" si="151"/>
        <v>0</v>
      </c>
      <c r="Q698" s="1037">
        <f t="shared" si="151"/>
        <v>0</v>
      </c>
      <c r="R698" s="1038"/>
      <c r="S698" s="17"/>
    </row>
    <row r="699" spans="1:19" s="1039" customFormat="1" ht="13.5" thickBot="1">
      <c r="A699" s="144"/>
      <c r="B699" s="144"/>
      <c r="C699" s="144"/>
      <c r="D699" s="239"/>
      <c r="E699" s="235"/>
      <c r="F699" s="1040"/>
      <c r="G699" s="1040"/>
      <c r="H699" s="1040"/>
      <c r="I699" s="1040"/>
      <c r="J699" s="1040"/>
      <c r="K699" s="1040"/>
      <c r="L699" s="512"/>
      <c r="M699" s="512"/>
      <c r="N699" s="237"/>
      <c r="O699" s="237"/>
      <c r="P699" s="237"/>
      <c r="Q699" s="1041"/>
      <c r="R699" s="889"/>
      <c r="S699" s="17"/>
    </row>
    <row r="700" spans="1:19" ht="13.5" thickBot="1">
      <c r="A700" s="1234" t="s">
        <v>68</v>
      </c>
      <c r="B700" s="1235"/>
      <c r="C700" s="1235"/>
      <c r="D700" s="1235"/>
      <c r="E700" s="1235"/>
      <c r="F700" s="1235"/>
      <c r="G700" s="1235"/>
      <c r="H700" s="1235"/>
      <c r="I700" s="1235"/>
      <c r="J700" s="1235"/>
      <c r="K700" s="1235"/>
      <c r="L700" s="1235"/>
      <c r="M700" s="1235"/>
      <c r="N700" s="1237" t="s">
        <v>136</v>
      </c>
      <c r="O700" s="1238"/>
      <c r="P700" s="1238"/>
      <c r="Q700" s="1239"/>
      <c r="R700" s="85"/>
      <c r="S700" s="86"/>
    </row>
    <row r="701" spans="1:19" s="1" customFormat="1" ht="13.5" thickBot="1">
      <c r="A701" s="1240" t="s">
        <v>24</v>
      </c>
      <c r="B701" s="1241"/>
      <c r="C701" s="1241"/>
      <c r="D701" s="1241"/>
      <c r="E701" s="1241"/>
      <c r="F701" s="1241"/>
      <c r="G701" s="1241"/>
      <c r="H701" s="1241"/>
      <c r="I701" s="1241"/>
      <c r="J701" s="1241"/>
      <c r="K701" s="1241"/>
      <c r="L701" s="1241"/>
      <c r="M701" s="1242"/>
      <c r="N701" s="1382">
        <f>SUM(N702+N713)</f>
        <v>1600.2</v>
      </c>
      <c r="O701" s="1383"/>
      <c r="P701" s="1383"/>
      <c r="Q701" s="1384"/>
      <c r="R701" s="1042"/>
      <c r="S701" s="351"/>
    </row>
    <row r="702" spans="1:19" s="1" customFormat="1" ht="13.5" thickBot="1">
      <c r="A702" s="1189" t="s">
        <v>28</v>
      </c>
      <c r="B702" s="1190"/>
      <c r="C702" s="1190"/>
      <c r="D702" s="1190"/>
      <c r="E702" s="1190"/>
      <c r="F702" s="1190"/>
      <c r="G702" s="1190"/>
      <c r="H702" s="1190"/>
      <c r="I702" s="1190"/>
      <c r="J702" s="1190"/>
      <c r="K702" s="1190"/>
      <c r="L702" s="1190"/>
      <c r="M702" s="1246"/>
      <c r="N702" s="1372">
        <f>SUM(N703:Q712)</f>
        <v>795.00000000000011</v>
      </c>
      <c r="O702" s="1373"/>
      <c r="P702" s="1373"/>
      <c r="Q702" s="1374"/>
      <c r="R702" s="1042"/>
      <c r="S702" s="351"/>
    </row>
    <row r="703" spans="1:19" s="1" customFormat="1">
      <c r="A703" s="1216" t="s">
        <v>47</v>
      </c>
      <c r="B703" s="1217"/>
      <c r="C703" s="1217"/>
      <c r="D703" s="1217"/>
      <c r="E703" s="1217"/>
      <c r="F703" s="1217"/>
      <c r="G703" s="1217"/>
      <c r="H703" s="1217"/>
      <c r="I703" s="1217"/>
      <c r="J703" s="1217"/>
      <c r="K703" s="1217"/>
      <c r="L703" s="1217"/>
      <c r="M703" s="1218"/>
      <c r="N703" s="1321">
        <f>SUMIF(L546:L700,"SB",N546:N700)</f>
        <v>762.60000000000014</v>
      </c>
      <c r="O703" s="1322"/>
      <c r="P703" s="1322"/>
      <c r="Q703" s="1323"/>
      <c r="R703" s="1043"/>
      <c r="S703" s="86"/>
    </row>
    <row r="704" spans="1:19" s="1" customFormat="1">
      <c r="A704" s="1195" t="s">
        <v>48</v>
      </c>
      <c r="B704" s="1196"/>
      <c r="C704" s="1196"/>
      <c r="D704" s="1196"/>
      <c r="E704" s="1196"/>
      <c r="F704" s="1196"/>
      <c r="G704" s="1196"/>
      <c r="H704" s="1196"/>
      <c r="I704" s="1196"/>
      <c r="J704" s="1196"/>
      <c r="K704" s="1196"/>
      <c r="L704" s="1196"/>
      <c r="M704" s="1197"/>
      <c r="N704" s="1321">
        <f>SUMIF(L546:L700,"VD",N546:N700)</f>
        <v>0</v>
      </c>
      <c r="O704" s="1322"/>
      <c r="P704" s="1322"/>
      <c r="Q704" s="1323"/>
      <c r="R704" s="1043"/>
      <c r="S704" s="86"/>
    </row>
    <row r="705" spans="1:19" s="1" customFormat="1">
      <c r="A705" s="1219" t="s">
        <v>61</v>
      </c>
      <c r="B705" s="1220"/>
      <c r="C705" s="1220"/>
      <c r="D705" s="1220"/>
      <c r="E705" s="1220"/>
      <c r="F705" s="1220"/>
      <c r="G705" s="1220"/>
      <c r="H705" s="1220"/>
      <c r="I705" s="1220"/>
      <c r="J705" s="1220"/>
      <c r="K705" s="1220"/>
      <c r="L705" s="1220"/>
      <c r="M705" s="1221"/>
      <c r="N705" s="1321">
        <f>SUMIF(L546:L700,"MK",N546:N700)</f>
        <v>0</v>
      </c>
      <c r="O705" s="1322"/>
      <c r="P705" s="1322"/>
      <c r="Q705" s="1323"/>
      <c r="R705" s="1043"/>
      <c r="S705" s="86"/>
    </row>
    <row r="706" spans="1:19" s="1" customFormat="1">
      <c r="A706" s="1195" t="s">
        <v>49</v>
      </c>
      <c r="B706" s="1196"/>
      <c r="C706" s="1196"/>
      <c r="D706" s="1196"/>
      <c r="E706" s="1196"/>
      <c r="F706" s="1196"/>
      <c r="G706" s="1196"/>
      <c r="H706" s="1196"/>
      <c r="I706" s="1196"/>
      <c r="J706" s="1196"/>
      <c r="K706" s="1196"/>
      <c r="L706" s="1196"/>
      <c r="M706" s="1197"/>
      <c r="N706" s="1321">
        <f>SUMIF(L546:L700,"SP",N546:N700)</f>
        <v>0</v>
      </c>
      <c r="O706" s="1322"/>
      <c r="P706" s="1322"/>
      <c r="Q706" s="1323"/>
      <c r="R706" s="1043"/>
      <c r="S706" s="86"/>
    </row>
    <row r="707" spans="1:19" s="1" customFormat="1">
      <c r="A707" s="1222" t="s">
        <v>77</v>
      </c>
      <c r="B707" s="1223"/>
      <c r="C707" s="1223"/>
      <c r="D707" s="1223"/>
      <c r="E707" s="1223"/>
      <c r="F707" s="1223"/>
      <c r="G707" s="1223"/>
      <c r="H707" s="1223"/>
      <c r="I707" s="1223"/>
      <c r="J707" s="1223"/>
      <c r="K707" s="1223"/>
      <c r="L707" s="1223"/>
      <c r="M707" s="1224"/>
      <c r="N707" s="1321">
        <f>SUMIF(L546:L700,"ESB",N546:N700)</f>
        <v>0</v>
      </c>
      <c r="O707" s="1322"/>
      <c r="P707" s="1322"/>
      <c r="Q707" s="1323"/>
      <c r="R707" s="1043"/>
      <c r="S707" s="86"/>
    </row>
    <row r="708" spans="1:19" s="1" customFormat="1">
      <c r="A708" s="1195" t="s">
        <v>50</v>
      </c>
      <c r="B708" s="1196"/>
      <c r="C708" s="1196"/>
      <c r="D708" s="1196"/>
      <c r="E708" s="1196"/>
      <c r="F708" s="1196"/>
      <c r="G708" s="1196"/>
      <c r="H708" s="1196"/>
      <c r="I708" s="1196"/>
      <c r="J708" s="1196"/>
      <c r="K708" s="1196"/>
      <c r="L708" s="1196"/>
      <c r="M708" s="1197"/>
      <c r="N708" s="1321">
        <f>SUMIF(L545:L698,"VIP",N545:N698)</f>
        <v>0</v>
      </c>
      <c r="O708" s="1322"/>
      <c r="P708" s="1322"/>
      <c r="Q708" s="1323"/>
      <c r="R708" s="1043"/>
      <c r="S708" s="86"/>
    </row>
    <row r="709" spans="1:19" s="1" customFormat="1">
      <c r="A709" s="1195" t="s">
        <v>51</v>
      </c>
      <c r="B709" s="1196"/>
      <c r="C709" s="1196"/>
      <c r="D709" s="1196"/>
      <c r="E709" s="1196"/>
      <c r="F709" s="1196"/>
      <c r="G709" s="1196"/>
      <c r="H709" s="1196"/>
      <c r="I709" s="1196"/>
      <c r="J709" s="1196"/>
      <c r="K709" s="1196"/>
      <c r="L709" s="1196"/>
      <c r="M709" s="1197"/>
      <c r="N709" s="1321">
        <f>SUMIF(L546:L700,"SL",N546:N700)</f>
        <v>0</v>
      </c>
      <c r="O709" s="1322"/>
      <c r="P709" s="1322"/>
      <c r="Q709" s="1323"/>
      <c r="R709" s="1043"/>
      <c r="S709" s="86"/>
    </row>
    <row r="710" spans="1:19" s="1" customFormat="1">
      <c r="A710" s="1195" t="s">
        <v>60</v>
      </c>
      <c r="B710" s="1196"/>
      <c r="C710" s="1196"/>
      <c r="D710" s="1196"/>
      <c r="E710" s="1196"/>
      <c r="F710" s="1196"/>
      <c r="G710" s="1196"/>
      <c r="H710" s="1196"/>
      <c r="I710" s="1196"/>
      <c r="J710" s="1196"/>
      <c r="K710" s="1196"/>
      <c r="L710" s="1196"/>
      <c r="M710" s="1197"/>
      <c r="N710" s="1321">
        <f>SUMIF(L541:L668,"DK",N541:N668)</f>
        <v>0</v>
      </c>
      <c r="O710" s="1322"/>
      <c r="P710" s="1322"/>
      <c r="Q710" s="1323"/>
      <c r="R710" s="1043"/>
      <c r="S710" s="86"/>
    </row>
    <row r="711" spans="1:19" s="1" customFormat="1">
      <c r="A711" s="1195" t="s">
        <v>52</v>
      </c>
      <c r="B711" s="1196"/>
      <c r="C711" s="1196"/>
      <c r="D711" s="1196"/>
      <c r="E711" s="1196"/>
      <c r="F711" s="1196"/>
      <c r="G711" s="1196"/>
      <c r="H711" s="1196"/>
      <c r="I711" s="1196"/>
      <c r="J711" s="1196"/>
      <c r="K711" s="1196"/>
      <c r="L711" s="1196"/>
      <c r="M711" s="1197"/>
      <c r="N711" s="1321">
        <f>SUMIF(L577:L697,"VB",N577:N697)</f>
        <v>32.4</v>
      </c>
      <c r="O711" s="1322"/>
      <c r="P711" s="1322"/>
      <c r="Q711" s="1323"/>
      <c r="R711" s="1043"/>
      <c r="S711" s="86"/>
    </row>
    <row r="712" spans="1:19" s="1" customFormat="1" ht="13.5" thickBot="1">
      <c r="A712" s="1195" t="s">
        <v>76</v>
      </c>
      <c r="B712" s="1196"/>
      <c r="C712" s="1196"/>
      <c r="D712" s="1196"/>
      <c r="E712" s="1196"/>
      <c r="F712" s="1196"/>
      <c r="G712" s="1196"/>
      <c r="H712" s="1196"/>
      <c r="I712" s="1196"/>
      <c r="J712" s="1196"/>
      <c r="K712" s="1196"/>
      <c r="L712" s="1196"/>
      <c r="M712" s="1197"/>
      <c r="N712" s="1321">
        <f>SUMIF(L544:L698,"KLB",N544:N698)</f>
        <v>0</v>
      </c>
      <c r="O712" s="1322"/>
      <c r="P712" s="1322"/>
      <c r="Q712" s="1323"/>
      <c r="R712" s="1043"/>
      <c r="S712" s="86"/>
    </row>
    <row r="713" spans="1:19" s="1" customFormat="1" ht="13.5" thickBot="1">
      <c r="A713" s="1189" t="s">
        <v>29</v>
      </c>
      <c r="B713" s="1190"/>
      <c r="C713" s="1190"/>
      <c r="D713" s="1190"/>
      <c r="E713" s="1190"/>
      <c r="F713" s="1190"/>
      <c r="G713" s="1190"/>
      <c r="H713" s="1190"/>
      <c r="I713" s="1190"/>
      <c r="J713" s="1190"/>
      <c r="K713" s="1190"/>
      <c r="L713" s="1190"/>
      <c r="M713" s="1246"/>
      <c r="N713" s="1372">
        <f>SUM(N714:Q717)</f>
        <v>805.19999999999993</v>
      </c>
      <c r="O713" s="1373"/>
      <c r="P713" s="1373"/>
      <c r="Q713" s="1374"/>
      <c r="R713" s="1042"/>
      <c r="S713" s="351"/>
    </row>
    <row r="714" spans="1:19" s="1" customFormat="1">
      <c r="A714" s="1195" t="s">
        <v>53</v>
      </c>
      <c r="B714" s="1196"/>
      <c r="C714" s="1196"/>
      <c r="D714" s="1196"/>
      <c r="E714" s="1196"/>
      <c r="F714" s="1196"/>
      <c r="G714" s="1196"/>
      <c r="H714" s="1196"/>
      <c r="I714" s="1196"/>
      <c r="J714" s="1196"/>
      <c r="K714" s="1196"/>
      <c r="L714" s="1196"/>
      <c r="M714" s="1197"/>
      <c r="N714" s="1321">
        <f>SUMIF(L546:L700,"KL",N546:N700)</f>
        <v>0</v>
      </c>
      <c r="O714" s="1322"/>
      <c r="P714" s="1322"/>
      <c r="Q714" s="1323"/>
      <c r="R714" s="1043"/>
      <c r="S714" s="86"/>
    </row>
    <row r="715" spans="1:19" s="1" customFormat="1">
      <c r="A715" s="1195" t="s">
        <v>54</v>
      </c>
      <c r="B715" s="1196"/>
      <c r="C715" s="1196"/>
      <c r="D715" s="1196"/>
      <c r="E715" s="1196"/>
      <c r="F715" s="1196"/>
      <c r="G715" s="1196"/>
      <c r="H715" s="1196"/>
      <c r="I715" s="1196"/>
      <c r="J715" s="1196"/>
      <c r="K715" s="1196"/>
      <c r="L715" s="1196"/>
      <c r="M715" s="1197"/>
      <c r="N715" s="1321">
        <f>SUMIF(L546:L700,"ES",N546:N700)</f>
        <v>718.9</v>
      </c>
      <c r="O715" s="1322"/>
      <c r="P715" s="1322"/>
      <c r="Q715" s="1323"/>
      <c r="R715" s="1043"/>
      <c r="S715" s="86"/>
    </row>
    <row r="716" spans="1:19" s="1" customFormat="1">
      <c r="A716" s="1204" t="s">
        <v>62</v>
      </c>
      <c r="B716" s="1205"/>
      <c r="C716" s="1205"/>
      <c r="D716" s="1205"/>
      <c r="E716" s="1205"/>
      <c r="F716" s="1205"/>
      <c r="G716" s="1205"/>
      <c r="H716" s="1205"/>
      <c r="I716" s="1205"/>
      <c r="J716" s="1205"/>
      <c r="K716" s="1205"/>
      <c r="L716" s="1205"/>
      <c r="M716" s="1205"/>
      <c r="N716" s="1321">
        <f>SUMIF(L546:L700,"VBF",N546:N700)</f>
        <v>0</v>
      </c>
      <c r="O716" s="1322"/>
      <c r="P716" s="1322"/>
      <c r="Q716" s="1323"/>
      <c r="R716" s="1043"/>
      <c r="S716" s="86"/>
    </row>
    <row r="717" spans="1:19" s="1" customFormat="1">
      <c r="A717" s="1195" t="s">
        <v>55</v>
      </c>
      <c r="B717" s="1196"/>
      <c r="C717" s="1196"/>
      <c r="D717" s="1196"/>
      <c r="E717" s="1196"/>
      <c r="F717" s="1196"/>
      <c r="G717" s="1196"/>
      <c r="H717" s="1196"/>
      <c r="I717" s="1196"/>
      <c r="J717" s="1196"/>
      <c r="K717" s="1196"/>
      <c r="L717" s="1196"/>
      <c r="M717" s="1197"/>
      <c r="N717" s="1321">
        <f>SUMIF(L546:L700,"Kt.",N546:N700)</f>
        <v>86.3</v>
      </c>
      <c r="O717" s="1322"/>
      <c r="P717" s="1322"/>
      <c r="Q717" s="1323"/>
      <c r="R717" s="1043"/>
      <c r="S717" s="86"/>
    </row>
    <row r="719" spans="1:19" s="1" customFormat="1">
      <c r="A719" s="1044"/>
      <c r="B719" s="1044"/>
      <c r="C719" s="1044"/>
      <c r="D719" s="1044"/>
      <c r="E719" s="1045"/>
      <c r="F719" s="1044"/>
      <c r="G719" s="1044"/>
      <c r="H719" s="1044"/>
      <c r="I719" s="1044"/>
      <c r="J719" s="1044"/>
      <c r="K719" s="1044"/>
      <c r="L719" s="1045"/>
      <c r="M719" s="1045"/>
      <c r="N719" s="1046"/>
      <c r="O719" s="1046"/>
      <c r="P719" s="1046"/>
      <c r="Q719" s="1046"/>
      <c r="R719" s="1047"/>
      <c r="S719" s="1048"/>
    </row>
    <row r="720" spans="1:19" s="1" customFormat="1">
      <c r="A720" s="865"/>
      <c r="B720" s="1324" t="s">
        <v>884</v>
      </c>
      <c r="C720" s="1324"/>
      <c r="D720" s="1324"/>
      <c r="E720" s="1324"/>
      <c r="F720" s="1324"/>
      <c r="G720" s="1324"/>
      <c r="H720" s="1324"/>
      <c r="I720" s="1324"/>
      <c r="J720" s="1324"/>
      <c r="K720" s="1324"/>
      <c r="L720" s="1324"/>
      <c r="M720" s="1324"/>
      <c r="N720" s="1324"/>
      <c r="O720" s="1324"/>
      <c r="P720" s="1324"/>
      <c r="Q720" s="1324"/>
      <c r="R720" s="1049" t="s">
        <v>175</v>
      </c>
      <c r="S720" s="1050">
        <v>14</v>
      </c>
    </row>
    <row r="721" spans="1:19" s="1" customFormat="1">
      <c r="A721" s="1324" t="s">
        <v>43</v>
      </c>
      <c r="B721" s="1324"/>
      <c r="C721" s="1324"/>
      <c r="D721" s="1324"/>
      <c r="E721" s="1324"/>
      <c r="F721" s="1324"/>
      <c r="G721" s="1324"/>
      <c r="H721" s="1324"/>
      <c r="I721" s="1324"/>
      <c r="J721" s="1324"/>
      <c r="K721" s="1324"/>
      <c r="L721" s="1324"/>
      <c r="M721" s="1324"/>
      <c r="N721" s="1324"/>
      <c r="O721" s="1324"/>
      <c r="P721" s="1324"/>
      <c r="Q721" s="1324"/>
      <c r="R721" s="1324"/>
      <c r="S721" s="1051"/>
    </row>
    <row r="722" spans="1:19" s="1" customFormat="1" ht="13.5" thickBot="1">
      <c r="A722" s="1045"/>
      <c r="B722" s="1045"/>
      <c r="C722" s="1045"/>
      <c r="D722" s="1044"/>
      <c r="E722" s="1045"/>
      <c r="F722" s="1045"/>
      <c r="G722" s="1045"/>
      <c r="H722" s="1045"/>
      <c r="I722" s="1045"/>
      <c r="J722" s="1045"/>
      <c r="K722" s="1045"/>
      <c r="L722" s="1045"/>
      <c r="M722" s="1045"/>
      <c r="N722" s="1052"/>
      <c r="O722" s="1052"/>
      <c r="P722" s="1052"/>
      <c r="Q722" s="1052"/>
      <c r="R722" s="1045"/>
      <c r="S722" s="1045" t="s">
        <v>46</v>
      </c>
    </row>
    <row r="723" spans="1:19" s="87" customFormat="1" ht="12.75" customHeight="1">
      <c r="A723" s="1325" t="s">
        <v>0</v>
      </c>
      <c r="B723" s="1328" t="s">
        <v>1</v>
      </c>
      <c r="C723" s="1332" t="s">
        <v>2</v>
      </c>
      <c r="D723" s="1336" t="s">
        <v>69</v>
      </c>
      <c r="E723" s="1340" t="s">
        <v>3</v>
      </c>
      <c r="F723" s="1343" t="s">
        <v>126</v>
      </c>
      <c r="G723" s="1346" t="s">
        <v>127</v>
      </c>
      <c r="H723" s="1346"/>
      <c r="I723" s="1346"/>
      <c r="J723" s="1346"/>
      <c r="K723" s="1343" t="s">
        <v>128</v>
      </c>
      <c r="L723" s="1348" t="s">
        <v>8</v>
      </c>
      <c r="M723" s="1352" t="s">
        <v>4</v>
      </c>
      <c r="N723" s="1355" t="s">
        <v>136</v>
      </c>
      <c r="O723" s="1356"/>
      <c r="P723" s="1356"/>
      <c r="Q723" s="1357"/>
      <c r="R723" s="1358" t="s">
        <v>78</v>
      </c>
      <c r="S723" s="1359"/>
    </row>
    <row r="724" spans="1:19" s="87" customFormat="1" ht="13.5" thickBot="1">
      <c r="A724" s="1326"/>
      <c r="B724" s="1329"/>
      <c r="C724" s="1333"/>
      <c r="D724" s="1337"/>
      <c r="E724" s="1341"/>
      <c r="F724" s="1344"/>
      <c r="G724" s="1347"/>
      <c r="H724" s="1347"/>
      <c r="I724" s="1347"/>
      <c r="J724" s="1347"/>
      <c r="K724" s="1344"/>
      <c r="L724" s="1349"/>
      <c r="M724" s="1353"/>
      <c r="N724" s="1362" t="s">
        <v>27</v>
      </c>
      <c r="O724" s="1365" t="s">
        <v>6</v>
      </c>
      <c r="P724" s="1366"/>
      <c r="Q724" s="1366"/>
      <c r="R724" s="1360"/>
      <c r="S724" s="1361"/>
    </row>
    <row r="725" spans="1:19" s="87" customFormat="1">
      <c r="A725" s="1326"/>
      <c r="B725" s="1330"/>
      <c r="C725" s="1334"/>
      <c r="D725" s="1338"/>
      <c r="E725" s="1341"/>
      <c r="F725" s="1344"/>
      <c r="G725" s="1367" t="s">
        <v>129</v>
      </c>
      <c r="H725" s="1367" t="s">
        <v>130</v>
      </c>
      <c r="I725" s="1367" t="s">
        <v>131</v>
      </c>
      <c r="J725" s="1367" t="s">
        <v>132</v>
      </c>
      <c r="K725" s="1344"/>
      <c r="L725" s="1350"/>
      <c r="M725" s="1353"/>
      <c r="N725" s="1363"/>
      <c r="O725" s="1365" t="s">
        <v>5</v>
      </c>
      <c r="P725" s="1369"/>
      <c r="Q725" s="1370" t="s">
        <v>7</v>
      </c>
      <c r="R725" s="1313" t="s">
        <v>31</v>
      </c>
      <c r="S725" s="1315" t="s">
        <v>137</v>
      </c>
    </row>
    <row r="726" spans="1:19" s="87" customFormat="1" ht="64.5" customHeight="1" thickBot="1">
      <c r="A726" s="1327"/>
      <c r="B726" s="1331"/>
      <c r="C726" s="1335"/>
      <c r="D726" s="1339"/>
      <c r="E726" s="1342"/>
      <c r="F726" s="1345"/>
      <c r="G726" s="1368"/>
      <c r="H726" s="1368"/>
      <c r="I726" s="1368"/>
      <c r="J726" s="1368"/>
      <c r="K726" s="1345"/>
      <c r="L726" s="1351"/>
      <c r="M726" s="1354"/>
      <c r="N726" s="1364"/>
      <c r="O726" s="88" t="s">
        <v>5</v>
      </c>
      <c r="P726" s="88" t="s">
        <v>22</v>
      </c>
      <c r="Q726" s="1371"/>
      <c r="R726" s="1314"/>
      <c r="S726" s="1316"/>
    </row>
    <row r="727" spans="1:19" s="57" customFormat="1" ht="13.5" thickBot="1">
      <c r="A727" s="135" t="s">
        <v>15</v>
      </c>
      <c r="B727" s="136" t="s">
        <v>16</v>
      </c>
      <c r="C727" s="135" t="s">
        <v>17</v>
      </c>
      <c r="D727" s="135" t="s">
        <v>18</v>
      </c>
      <c r="E727" s="137" t="s">
        <v>30</v>
      </c>
      <c r="F727" s="138" t="s">
        <v>19</v>
      </c>
      <c r="G727" s="139" t="s">
        <v>20</v>
      </c>
      <c r="H727" s="139" t="s">
        <v>21</v>
      </c>
      <c r="I727" s="139" t="s">
        <v>133</v>
      </c>
      <c r="J727" s="139" t="s">
        <v>13</v>
      </c>
      <c r="K727" s="138" t="s">
        <v>14</v>
      </c>
      <c r="L727" s="140" t="s">
        <v>134</v>
      </c>
      <c r="M727" s="137" t="s">
        <v>135</v>
      </c>
      <c r="N727" s="141">
        <v>14</v>
      </c>
      <c r="O727" s="142">
        <v>15</v>
      </c>
      <c r="P727" s="141">
        <v>16</v>
      </c>
      <c r="Q727" s="141">
        <v>17</v>
      </c>
      <c r="R727" s="57" t="s">
        <v>119</v>
      </c>
      <c r="S727" s="57" t="s">
        <v>120</v>
      </c>
    </row>
    <row r="728" spans="1:19" s="44" customFormat="1">
      <c r="A728" s="1005" t="s">
        <v>9</v>
      </c>
      <c r="B728" s="4"/>
      <c r="C728" s="368"/>
      <c r="D728" s="1053"/>
      <c r="E728" s="1317" t="s">
        <v>885</v>
      </c>
      <c r="F728" s="1318"/>
      <c r="G728" s="1318"/>
      <c r="H728" s="1318"/>
      <c r="I728" s="1318"/>
      <c r="J728" s="1318"/>
      <c r="K728" s="1318"/>
      <c r="L728" s="1318"/>
      <c r="M728" s="1318"/>
      <c r="N728" s="1054"/>
      <c r="O728" s="1054"/>
      <c r="P728" s="1054"/>
      <c r="Q728" s="1054"/>
      <c r="R728" s="1055"/>
      <c r="S728" s="372"/>
    </row>
    <row r="729" spans="1:19" s="44" customFormat="1" ht="33.6" customHeight="1" thickBot="1">
      <c r="A729" s="20" t="s">
        <v>9</v>
      </c>
      <c r="B729" s="491" t="s">
        <v>9</v>
      </c>
      <c r="C729" s="373"/>
      <c r="D729" s="1056"/>
      <c r="E729" s="1319" t="s">
        <v>886</v>
      </c>
      <c r="F729" s="1320"/>
      <c r="G729" s="1320"/>
      <c r="H729" s="1320"/>
      <c r="I729" s="1320"/>
      <c r="J729" s="1320"/>
      <c r="K729" s="1320"/>
      <c r="L729" s="1320"/>
      <c r="M729" s="1320"/>
      <c r="N729" s="1057"/>
      <c r="O729" s="1057"/>
      <c r="P729" s="1057"/>
      <c r="Q729" s="1057"/>
      <c r="R729" s="379"/>
      <c r="S729" s="216"/>
    </row>
    <row r="730" spans="1:19" s="1" customFormat="1" ht="51">
      <c r="A730" s="1268" t="s">
        <v>9</v>
      </c>
      <c r="B730" s="1309" t="s">
        <v>9</v>
      </c>
      <c r="C730" s="1309" t="s">
        <v>9</v>
      </c>
      <c r="D730" s="1310"/>
      <c r="E730" s="1263" t="s">
        <v>887</v>
      </c>
      <c r="F730" s="161" t="s">
        <v>888</v>
      </c>
      <c r="G730" s="935" t="s">
        <v>889</v>
      </c>
      <c r="H730" s="935" t="s">
        <v>889</v>
      </c>
      <c r="I730" s="935" t="s">
        <v>889</v>
      </c>
      <c r="J730" s="935" t="s">
        <v>889</v>
      </c>
      <c r="K730" s="161" t="s">
        <v>890</v>
      </c>
      <c r="L730" s="214" t="s">
        <v>32</v>
      </c>
      <c r="M730" s="1058" t="s">
        <v>891</v>
      </c>
      <c r="N730" s="1059">
        <v>2352.8000000000002</v>
      </c>
      <c r="O730" s="1060">
        <f>SUM(N730-Q730)</f>
        <v>2352.8000000000002</v>
      </c>
      <c r="P730" s="1061">
        <v>2310.5</v>
      </c>
      <c r="Q730" s="328"/>
      <c r="R730" s="178" t="s">
        <v>892</v>
      </c>
      <c r="S730" s="1062">
        <v>151</v>
      </c>
    </row>
    <row r="731" spans="1:19" s="1" customFormat="1" ht="76.5" customHeight="1" thickBot="1">
      <c r="A731" s="1268"/>
      <c r="B731" s="1309"/>
      <c r="C731" s="1309"/>
      <c r="D731" s="1310"/>
      <c r="E731" s="1312"/>
      <c r="F731" s="95" t="s">
        <v>893</v>
      </c>
      <c r="G731" s="95" t="s">
        <v>889</v>
      </c>
      <c r="H731" s="95" t="s">
        <v>889</v>
      </c>
      <c r="I731" s="95" t="s">
        <v>889</v>
      </c>
      <c r="J731" s="95" t="s">
        <v>889</v>
      </c>
      <c r="K731" s="161" t="s">
        <v>894</v>
      </c>
      <c r="L731" s="214" t="s">
        <v>32</v>
      </c>
      <c r="M731" s="1063" t="s">
        <v>891</v>
      </c>
      <c r="N731" s="1064">
        <v>30</v>
      </c>
      <c r="O731" s="1065">
        <f>SUM(N731-Q731)</f>
        <v>30</v>
      </c>
      <c r="P731" s="1065"/>
      <c r="Q731" s="335"/>
      <c r="R731" s="178"/>
      <c r="S731" s="1062"/>
    </row>
    <row r="732" spans="1:19" s="1" customFormat="1" ht="13.5" thickBot="1">
      <c r="A732" s="1268"/>
      <c r="B732" s="1309"/>
      <c r="C732" s="1309"/>
      <c r="D732" s="1310"/>
      <c r="E732" s="1312"/>
      <c r="F732" s="212"/>
      <c r="G732" s="212"/>
      <c r="H732" s="212"/>
      <c r="I732" s="212"/>
      <c r="J732" s="212"/>
      <c r="K732" s="212"/>
      <c r="L732" s="1285" t="s">
        <v>24</v>
      </c>
      <c r="M732" s="1286"/>
      <c r="N732" s="1066">
        <f t="shared" ref="N732:Q732" si="152">SUM(N730:N731)</f>
        <v>2382.8000000000002</v>
      </c>
      <c r="O732" s="1066">
        <f t="shared" si="152"/>
        <v>2382.8000000000002</v>
      </c>
      <c r="P732" s="1066">
        <f t="shared" si="152"/>
        <v>2310.5</v>
      </c>
      <c r="Q732" s="1067">
        <f t="shared" si="152"/>
        <v>0</v>
      </c>
      <c r="R732" s="179"/>
      <c r="S732" s="19"/>
    </row>
    <row r="733" spans="1:19" s="1" customFormat="1" ht="51">
      <c r="A733" s="1268" t="s">
        <v>9</v>
      </c>
      <c r="B733" s="1269" t="s">
        <v>9</v>
      </c>
      <c r="C733" s="1269" t="s">
        <v>10</v>
      </c>
      <c r="D733" s="1270"/>
      <c r="E733" s="1312" t="s">
        <v>895</v>
      </c>
      <c r="F733" s="95" t="s">
        <v>896</v>
      </c>
      <c r="G733" s="212"/>
      <c r="H733" s="212"/>
      <c r="I733" s="212"/>
      <c r="J733" s="212"/>
      <c r="K733" s="161" t="s">
        <v>890</v>
      </c>
      <c r="L733" s="910" t="s">
        <v>32</v>
      </c>
      <c r="M733" s="1063" t="s">
        <v>891</v>
      </c>
      <c r="N733" s="1068">
        <v>494.9</v>
      </c>
      <c r="O733" s="327">
        <f t="shared" ref="O733:O738" si="153">SUM(N733-Q733)</f>
        <v>494.9</v>
      </c>
      <c r="P733" s="1069"/>
      <c r="Q733" s="1070"/>
      <c r="R733" s="1071"/>
      <c r="S733" s="8"/>
    </row>
    <row r="734" spans="1:19" s="1" customFormat="1" ht="38.25">
      <c r="A734" s="1268"/>
      <c r="B734" s="1269"/>
      <c r="C734" s="1269"/>
      <c r="D734" s="1270"/>
      <c r="E734" s="1312"/>
      <c r="F734" s="161" t="s">
        <v>897</v>
      </c>
      <c r="G734" s="212" t="s">
        <v>30</v>
      </c>
      <c r="H734" s="212" t="s">
        <v>30</v>
      </c>
      <c r="I734" s="212" t="s">
        <v>30</v>
      </c>
      <c r="J734" s="212" t="s">
        <v>30</v>
      </c>
      <c r="K734" s="161" t="s">
        <v>898</v>
      </c>
      <c r="L734" s="214" t="s">
        <v>32</v>
      </c>
      <c r="M734" s="98" t="s">
        <v>891</v>
      </c>
      <c r="N734" s="1072">
        <v>3</v>
      </c>
      <c r="O734" s="1073">
        <f t="shared" si="153"/>
        <v>3</v>
      </c>
      <c r="P734" s="1073"/>
      <c r="Q734" s="1074"/>
      <c r="R734" s="1071" t="s">
        <v>899</v>
      </c>
      <c r="S734" s="8" t="s">
        <v>35</v>
      </c>
    </row>
    <row r="735" spans="1:19" s="1" customFormat="1" ht="63.75">
      <c r="A735" s="1268"/>
      <c r="B735" s="1269"/>
      <c r="C735" s="1269"/>
      <c r="D735" s="1270"/>
      <c r="E735" s="1312"/>
      <c r="F735" s="161" t="s">
        <v>900</v>
      </c>
      <c r="G735" s="212" t="s">
        <v>901</v>
      </c>
      <c r="H735" s="212" t="s">
        <v>902</v>
      </c>
      <c r="I735" s="212" t="s">
        <v>903</v>
      </c>
      <c r="J735" s="212" t="s">
        <v>904</v>
      </c>
      <c r="K735" s="95" t="s">
        <v>905</v>
      </c>
      <c r="L735" s="214" t="s">
        <v>32</v>
      </c>
      <c r="M735" s="98" t="s">
        <v>891</v>
      </c>
      <c r="N735" s="1075"/>
      <c r="O735" s="1076">
        <f t="shared" si="153"/>
        <v>0</v>
      </c>
      <c r="P735" s="334"/>
      <c r="Q735" s="1077"/>
      <c r="R735" s="1071" t="s">
        <v>906</v>
      </c>
      <c r="S735" s="8" t="s">
        <v>907</v>
      </c>
    </row>
    <row r="736" spans="1:19" s="1" customFormat="1" ht="51">
      <c r="A736" s="1268"/>
      <c r="B736" s="1269"/>
      <c r="C736" s="1269"/>
      <c r="D736" s="1270"/>
      <c r="E736" s="1312"/>
      <c r="F736" s="95" t="s">
        <v>896</v>
      </c>
      <c r="G736" s="212"/>
      <c r="H736" s="212"/>
      <c r="I736" s="212" t="s">
        <v>15</v>
      </c>
      <c r="J736" s="212" t="s">
        <v>15</v>
      </c>
      <c r="K736" s="161" t="s">
        <v>890</v>
      </c>
      <c r="L736" s="214" t="s">
        <v>32</v>
      </c>
      <c r="M736" s="98" t="s">
        <v>891</v>
      </c>
      <c r="N736" s="1078">
        <v>10</v>
      </c>
      <c r="O736" s="1076">
        <f t="shared" si="153"/>
        <v>10</v>
      </c>
      <c r="P736" s="1073"/>
      <c r="Q736" s="1074"/>
      <c r="R736" s="1071" t="s">
        <v>908</v>
      </c>
      <c r="S736" s="8" t="s">
        <v>16</v>
      </c>
    </row>
    <row r="737" spans="1:19" s="1" customFormat="1" ht="63.75">
      <c r="A737" s="1268"/>
      <c r="B737" s="1269"/>
      <c r="C737" s="1269"/>
      <c r="D737" s="1270"/>
      <c r="E737" s="1312"/>
      <c r="F737" s="95" t="s">
        <v>909</v>
      </c>
      <c r="G737" s="1079"/>
      <c r="H737" s="1079">
        <v>1500</v>
      </c>
      <c r="I737" s="1079"/>
      <c r="J737" s="1079"/>
      <c r="K737" s="95" t="s">
        <v>223</v>
      </c>
      <c r="L737" s="93" t="s">
        <v>32</v>
      </c>
      <c r="M737" s="98" t="s">
        <v>56</v>
      </c>
      <c r="N737" s="1022">
        <v>0.5</v>
      </c>
      <c r="O737" s="1076">
        <f t="shared" si="153"/>
        <v>0.5</v>
      </c>
      <c r="P737" s="1080"/>
      <c r="Q737" s="1081"/>
      <c r="R737" s="1071" t="s">
        <v>910</v>
      </c>
      <c r="S737" s="8" t="s">
        <v>911</v>
      </c>
    </row>
    <row r="738" spans="1:19" s="1" customFormat="1" ht="39" thickBot="1">
      <c r="A738" s="1268"/>
      <c r="B738" s="1269"/>
      <c r="C738" s="1269"/>
      <c r="D738" s="1270"/>
      <c r="E738" s="1312"/>
      <c r="F738" s="95" t="s">
        <v>912</v>
      </c>
      <c r="G738" s="1079" t="s">
        <v>913</v>
      </c>
      <c r="H738" s="1079" t="s">
        <v>914</v>
      </c>
      <c r="I738" s="1079" t="s">
        <v>914</v>
      </c>
      <c r="J738" s="1079" t="s">
        <v>914</v>
      </c>
      <c r="K738" s="95" t="s">
        <v>905</v>
      </c>
      <c r="L738" s="895" t="s">
        <v>32</v>
      </c>
      <c r="M738" s="922" t="s">
        <v>56</v>
      </c>
      <c r="N738" s="1022">
        <v>9.5</v>
      </c>
      <c r="O738" s="1082">
        <f t="shared" si="153"/>
        <v>9.5</v>
      </c>
      <c r="P738" s="1083"/>
      <c r="Q738" s="335"/>
      <c r="R738" s="1071" t="s">
        <v>915</v>
      </c>
      <c r="S738" s="8" t="s">
        <v>916</v>
      </c>
    </row>
    <row r="739" spans="1:19" s="1" customFormat="1" ht="51.75" thickBot="1">
      <c r="A739" s="1268"/>
      <c r="B739" s="1269"/>
      <c r="C739" s="1269"/>
      <c r="D739" s="1270"/>
      <c r="E739" s="1312"/>
      <c r="F739" s="95" t="s">
        <v>184</v>
      </c>
      <c r="G739" s="168" t="s">
        <v>139</v>
      </c>
      <c r="H739" s="168" t="s">
        <v>139</v>
      </c>
      <c r="I739" s="168" t="s">
        <v>139</v>
      </c>
      <c r="J739" s="168" t="s">
        <v>139</v>
      </c>
      <c r="K739" s="208" t="s">
        <v>162</v>
      </c>
      <c r="L739" s="1285" t="s">
        <v>24</v>
      </c>
      <c r="M739" s="1286"/>
      <c r="N739" s="1066">
        <f>SUM(N733:N738)</f>
        <v>517.9</v>
      </c>
      <c r="O739" s="1066">
        <f>SUM(O733:O738)</f>
        <v>517.9</v>
      </c>
      <c r="P739" s="1066">
        <f>SUM(P733:P738)</f>
        <v>0</v>
      </c>
      <c r="Q739" s="1067">
        <f>SUM(Q733:Q738)</f>
        <v>0</v>
      </c>
      <c r="R739" s="179"/>
      <c r="S739" s="19"/>
    </row>
    <row r="740" spans="1:19" s="1" customFormat="1" ht="51">
      <c r="A740" s="1268" t="s">
        <v>9</v>
      </c>
      <c r="B740" s="1269" t="s">
        <v>9</v>
      </c>
      <c r="C740" s="1269" t="s">
        <v>11</v>
      </c>
      <c r="D740" s="1270"/>
      <c r="E740" s="1311" t="s">
        <v>917</v>
      </c>
      <c r="F740" s="208" t="s">
        <v>918</v>
      </c>
      <c r="G740" s="168" t="s">
        <v>139</v>
      </c>
      <c r="H740" s="168" t="s">
        <v>139</v>
      </c>
      <c r="I740" s="168" t="s">
        <v>139</v>
      </c>
      <c r="J740" s="168" t="s">
        <v>139</v>
      </c>
      <c r="K740" s="161" t="s">
        <v>890</v>
      </c>
      <c r="L740" s="910" t="s">
        <v>32</v>
      </c>
      <c r="M740" s="1063" t="s">
        <v>891</v>
      </c>
      <c r="N740" s="1059">
        <v>80.599999999999994</v>
      </c>
      <c r="O740" s="1084">
        <f>SUM(N740-Q740)</f>
        <v>80.599999999999994</v>
      </c>
      <c r="P740" s="1084">
        <v>6.9</v>
      </c>
      <c r="Q740" s="1085"/>
      <c r="R740" s="270" t="s">
        <v>919</v>
      </c>
      <c r="S740" s="8" t="s">
        <v>14</v>
      </c>
    </row>
    <row r="741" spans="1:19" s="1" customFormat="1" ht="25.5" customHeight="1" thickBot="1">
      <c r="A741" s="1268"/>
      <c r="B741" s="1269"/>
      <c r="C741" s="1269"/>
      <c r="D741" s="1270"/>
      <c r="E741" s="1311"/>
      <c r="F741" s="208" t="s">
        <v>920</v>
      </c>
      <c r="G741" s="168" t="s">
        <v>547</v>
      </c>
      <c r="H741" s="168" t="s">
        <v>547</v>
      </c>
      <c r="I741" s="168" t="s">
        <v>547</v>
      </c>
      <c r="J741" s="168" t="s">
        <v>547</v>
      </c>
      <c r="K741" s="168"/>
      <c r="L741" s="93"/>
      <c r="M741" s="18"/>
      <c r="N741" s="1064"/>
      <c r="O741" s="1086">
        <f>SUM(N741-Q741)</f>
        <v>0</v>
      </c>
      <c r="P741" s="1086"/>
      <c r="Q741" s="1087"/>
      <c r="R741" s="270" t="s">
        <v>921</v>
      </c>
      <c r="S741" s="8" t="s">
        <v>547</v>
      </c>
    </row>
    <row r="742" spans="1:19" s="1" customFormat="1" ht="51.75" thickBot="1">
      <c r="A742" s="1268"/>
      <c r="B742" s="1269"/>
      <c r="C742" s="1269"/>
      <c r="D742" s="1270"/>
      <c r="E742" s="1311"/>
      <c r="F742" s="95" t="s">
        <v>184</v>
      </c>
      <c r="G742" s="168" t="s">
        <v>139</v>
      </c>
      <c r="H742" s="168" t="s">
        <v>139</v>
      </c>
      <c r="I742" s="168" t="s">
        <v>139</v>
      </c>
      <c r="J742" s="168" t="s">
        <v>139</v>
      </c>
      <c r="K742" s="208" t="s">
        <v>162</v>
      </c>
      <c r="L742" s="1285" t="s">
        <v>24</v>
      </c>
      <c r="M742" s="1286"/>
      <c r="N742" s="1066">
        <f t="shared" ref="N742:Q742" si="154">SUM(N740:N741)</f>
        <v>80.599999999999994</v>
      </c>
      <c r="O742" s="1066">
        <f t="shared" si="154"/>
        <v>80.599999999999994</v>
      </c>
      <c r="P742" s="1066">
        <f t="shared" si="154"/>
        <v>6.9</v>
      </c>
      <c r="Q742" s="1067">
        <f t="shared" si="154"/>
        <v>0</v>
      </c>
      <c r="R742" s="179"/>
      <c r="S742" s="19"/>
    </row>
    <row r="743" spans="1:19" s="1" customFormat="1" ht="51">
      <c r="A743" s="1268" t="s">
        <v>9</v>
      </c>
      <c r="B743" s="1269" t="s">
        <v>9</v>
      </c>
      <c r="C743" s="1269" t="s">
        <v>33</v>
      </c>
      <c r="D743" s="1270"/>
      <c r="E743" s="1311" t="s">
        <v>922</v>
      </c>
      <c r="F743" s="167" t="s">
        <v>923</v>
      </c>
      <c r="G743" s="167" t="s">
        <v>30</v>
      </c>
      <c r="H743" s="167" t="s">
        <v>30</v>
      </c>
      <c r="I743" s="167" t="s">
        <v>30</v>
      </c>
      <c r="J743" s="167" t="s">
        <v>30</v>
      </c>
      <c r="K743" s="161" t="s">
        <v>890</v>
      </c>
      <c r="L743" s="214" t="s">
        <v>32</v>
      </c>
      <c r="M743" s="1058" t="s">
        <v>891</v>
      </c>
      <c r="N743" s="1088">
        <v>155.19999999999999</v>
      </c>
      <c r="O743" s="1089">
        <f>SUM(N743-Q743)</f>
        <v>155.19999999999999</v>
      </c>
      <c r="P743" s="1089">
        <v>152.9</v>
      </c>
      <c r="Q743" s="1081"/>
      <c r="R743" s="270" t="s">
        <v>924</v>
      </c>
      <c r="S743" s="8" t="s">
        <v>30</v>
      </c>
    </row>
    <row r="744" spans="1:19" s="1" customFormat="1" ht="13.5" thickBot="1">
      <c r="A744" s="1268"/>
      <c r="B744" s="1269"/>
      <c r="C744" s="1269"/>
      <c r="D744" s="1270"/>
      <c r="E744" s="1311"/>
      <c r="F744" s="212"/>
      <c r="G744" s="212"/>
      <c r="H744" s="212"/>
      <c r="I744" s="212"/>
      <c r="J744" s="212"/>
      <c r="K744" s="212"/>
      <c r="L744" s="148"/>
      <c r="M744" s="1090"/>
      <c r="N744" s="1091"/>
      <c r="O744" s="1092">
        <f>SUM(N744-Q744)</f>
        <v>0</v>
      </c>
      <c r="P744" s="1093"/>
      <c r="Q744" s="1094"/>
      <c r="R744" s="270"/>
      <c r="S744" s="8"/>
    </row>
    <row r="745" spans="1:19" s="1" customFormat="1" ht="22.5" customHeight="1" thickBot="1">
      <c r="A745" s="1268"/>
      <c r="B745" s="1269"/>
      <c r="C745" s="1269"/>
      <c r="D745" s="1270"/>
      <c r="E745" s="1311"/>
      <c r="F745" s="95" t="s">
        <v>184</v>
      </c>
      <c r="G745" s="168" t="s">
        <v>139</v>
      </c>
      <c r="H745" s="168" t="s">
        <v>139</v>
      </c>
      <c r="I745" s="168" t="s">
        <v>139</v>
      </c>
      <c r="J745" s="168" t="s">
        <v>139</v>
      </c>
      <c r="K745" s="208" t="s">
        <v>162</v>
      </c>
      <c r="L745" s="1285" t="s">
        <v>24</v>
      </c>
      <c r="M745" s="1286"/>
      <c r="N745" s="1095">
        <f t="shared" ref="N745:Q745" si="155">SUM(N743+N744)</f>
        <v>155.19999999999999</v>
      </c>
      <c r="O745" s="1096">
        <f t="shared" si="155"/>
        <v>155.19999999999999</v>
      </c>
      <c r="P745" s="1097">
        <f t="shared" si="155"/>
        <v>152.9</v>
      </c>
      <c r="Q745" s="1098">
        <f t="shared" si="155"/>
        <v>0</v>
      </c>
      <c r="R745" s="179"/>
      <c r="S745" s="19"/>
    </row>
    <row r="746" spans="1:19" s="1" customFormat="1" ht="51">
      <c r="A746" s="1268" t="s">
        <v>9</v>
      </c>
      <c r="B746" s="1269" t="s">
        <v>9</v>
      </c>
      <c r="C746" s="1269" t="s">
        <v>12</v>
      </c>
      <c r="D746" s="1270"/>
      <c r="E746" s="1311" t="s">
        <v>925</v>
      </c>
      <c r="F746" s="168" t="s">
        <v>926</v>
      </c>
      <c r="G746" s="168" t="s">
        <v>15</v>
      </c>
      <c r="H746" s="168"/>
      <c r="I746" s="168"/>
      <c r="J746" s="168"/>
      <c r="K746" s="161" t="s">
        <v>890</v>
      </c>
      <c r="L746" s="910" t="s">
        <v>32</v>
      </c>
      <c r="M746" s="1063" t="s">
        <v>891</v>
      </c>
      <c r="N746" s="1068">
        <v>9.5</v>
      </c>
      <c r="O746" s="1099">
        <f>SUM(N746-Q746)</f>
        <v>9.5</v>
      </c>
      <c r="P746" s="1099"/>
      <c r="Q746" s="328"/>
      <c r="R746" s="270" t="s">
        <v>927</v>
      </c>
      <c r="S746" s="8" t="s">
        <v>15</v>
      </c>
    </row>
    <row r="747" spans="1:19" s="1" customFormat="1" ht="13.5" thickBot="1">
      <c r="A747" s="1268"/>
      <c r="B747" s="1269"/>
      <c r="C747" s="1269"/>
      <c r="D747" s="1270"/>
      <c r="E747" s="1311"/>
      <c r="F747" s="212"/>
      <c r="G747" s="212"/>
      <c r="H747" s="212"/>
      <c r="I747" s="212"/>
      <c r="J747" s="212"/>
      <c r="K747" s="212"/>
      <c r="L747" s="148"/>
      <c r="M747" s="1090"/>
      <c r="N747" s="1100"/>
      <c r="O747" s="1093">
        <f>SUM(N747-Q747)</f>
        <v>0</v>
      </c>
      <c r="P747" s="1093"/>
      <c r="Q747" s="1094"/>
      <c r="R747" s="270"/>
      <c r="S747" s="8"/>
    </row>
    <row r="748" spans="1:19" s="1" customFormat="1" ht="51.75" thickBot="1">
      <c r="A748" s="1268"/>
      <c r="B748" s="1269"/>
      <c r="C748" s="1269"/>
      <c r="D748" s="1270"/>
      <c r="E748" s="1311"/>
      <c r="F748" s="95" t="s">
        <v>184</v>
      </c>
      <c r="G748" s="168" t="s">
        <v>139</v>
      </c>
      <c r="H748" s="168" t="s">
        <v>139</v>
      </c>
      <c r="I748" s="168" t="s">
        <v>139</v>
      </c>
      <c r="J748" s="168" t="s">
        <v>139</v>
      </c>
      <c r="K748" s="208" t="s">
        <v>162</v>
      </c>
      <c r="L748" s="1285" t="s">
        <v>24</v>
      </c>
      <c r="M748" s="1286"/>
      <c r="N748" s="1101">
        <f t="shared" ref="N748:Q748" si="156">SUM(N746+N747)</f>
        <v>9.5</v>
      </c>
      <c r="O748" s="1097">
        <f t="shared" si="156"/>
        <v>9.5</v>
      </c>
      <c r="P748" s="1097">
        <f t="shared" si="156"/>
        <v>0</v>
      </c>
      <c r="Q748" s="1098">
        <f t="shared" si="156"/>
        <v>0</v>
      </c>
      <c r="R748" s="179"/>
      <c r="S748" s="19"/>
    </row>
    <row r="749" spans="1:19" s="1" customFormat="1" ht="38.25">
      <c r="A749" s="1268" t="s">
        <v>9</v>
      </c>
      <c r="B749" s="1269" t="s">
        <v>9</v>
      </c>
      <c r="C749" s="1269" t="s">
        <v>34</v>
      </c>
      <c r="D749" s="1270"/>
      <c r="E749" s="1284" t="s">
        <v>928</v>
      </c>
      <c r="F749" s="225" t="s">
        <v>929</v>
      </c>
      <c r="G749" s="1102">
        <v>11</v>
      </c>
      <c r="H749" s="1102">
        <v>12</v>
      </c>
      <c r="I749" s="1102">
        <v>12</v>
      </c>
      <c r="J749" s="1102">
        <v>11</v>
      </c>
      <c r="K749" s="225" t="s">
        <v>898</v>
      </c>
      <c r="L749" s="214" t="s">
        <v>32</v>
      </c>
      <c r="M749" s="1058" t="s">
        <v>891</v>
      </c>
      <c r="N749" s="1078">
        <v>9</v>
      </c>
      <c r="O749" s="1103">
        <f>SUM(N749-Q749)</f>
        <v>9</v>
      </c>
      <c r="P749" s="1080"/>
      <c r="Q749" s="1081"/>
      <c r="R749" s="178" t="s">
        <v>930</v>
      </c>
      <c r="S749" s="8" t="s">
        <v>931</v>
      </c>
    </row>
    <row r="750" spans="1:19" s="1" customFormat="1" ht="13.5" thickBot="1">
      <c r="A750" s="1268"/>
      <c r="B750" s="1269"/>
      <c r="C750" s="1269"/>
      <c r="D750" s="1270"/>
      <c r="E750" s="1273"/>
      <c r="F750" s="1079"/>
      <c r="G750" s="1079"/>
      <c r="H750" s="1079"/>
      <c r="I750" s="1079"/>
      <c r="J750" s="1079"/>
      <c r="K750" s="1079"/>
      <c r="L750" s="214"/>
      <c r="M750" s="98"/>
      <c r="N750" s="1104"/>
      <c r="O750" s="1105">
        <f>SUM(N750-Q750)</f>
        <v>0</v>
      </c>
      <c r="P750" s="1105"/>
      <c r="Q750" s="1094"/>
      <c r="R750" s="178"/>
      <c r="S750" s="8"/>
    </row>
    <row r="751" spans="1:19" s="1" customFormat="1" ht="51.75" thickBot="1">
      <c r="A751" s="1268"/>
      <c r="B751" s="1269"/>
      <c r="C751" s="1269"/>
      <c r="D751" s="1270"/>
      <c r="E751" s="1273"/>
      <c r="F751" s="95" t="s">
        <v>184</v>
      </c>
      <c r="G751" s="168" t="s">
        <v>139</v>
      </c>
      <c r="H751" s="168" t="s">
        <v>139</v>
      </c>
      <c r="I751" s="168" t="s">
        <v>139</v>
      </c>
      <c r="J751" s="168" t="s">
        <v>139</v>
      </c>
      <c r="K751" s="208" t="s">
        <v>162</v>
      </c>
      <c r="L751" s="1285" t="s">
        <v>24</v>
      </c>
      <c r="M751" s="1286"/>
      <c r="N751" s="1106">
        <f t="shared" ref="N751:Q751" si="157">SUM(N749:N750)</f>
        <v>9</v>
      </c>
      <c r="O751" s="1106">
        <f t="shared" si="157"/>
        <v>9</v>
      </c>
      <c r="P751" s="1106">
        <f t="shared" si="157"/>
        <v>0</v>
      </c>
      <c r="Q751" s="1030">
        <f t="shared" si="157"/>
        <v>0</v>
      </c>
      <c r="R751" s="179"/>
      <c r="S751" s="19"/>
    </row>
    <row r="752" spans="1:19" s="1" customFormat="1" ht="47.25" customHeight="1">
      <c r="A752" s="1268" t="s">
        <v>9</v>
      </c>
      <c r="B752" s="1269" t="s">
        <v>9</v>
      </c>
      <c r="C752" s="1269" t="s">
        <v>38</v>
      </c>
      <c r="D752" s="1270"/>
      <c r="E752" s="1301" t="s">
        <v>932</v>
      </c>
      <c r="F752" s="95" t="s">
        <v>896</v>
      </c>
      <c r="G752" s="212" t="s">
        <v>83</v>
      </c>
      <c r="H752" s="212" t="s">
        <v>83</v>
      </c>
      <c r="I752" s="212" t="s">
        <v>83</v>
      </c>
      <c r="J752" s="212" t="s">
        <v>83</v>
      </c>
      <c r="K752" s="168" t="s">
        <v>141</v>
      </c>
      <c r="L752" s="910" t="s">
        <v>32</v>
      </c>
      <c r="M752" s="98" t="s">
        <v>56</v>
      </c>
      <c r="N752" s="937">
        <v>26</v>
      </c>
      <c r="O752" s="1107">
        <f>SUM(N752-Q752)</f>
        <v>26</v>
      </c>
      <c r="P752" s="1107"/>
      <c r="Q752" s="1085"/>
      <c r="R752" s="270" t="s">
        <v>933</v>
      </c>
      <c r="S752" s="8" t="s">
        <v>83</v>
      </c>
    </row>
    <row r="753" spans="1:19" s="1" customFormat="1" ht="90" customHeight="1">
      <c r="A753" s="1268"/>
      <c r="B753" s="1269"/>
      <c r="C753" s="1269"/>
      <c r="D753" s="1270"/>
      <c r="E753" s="1302"/>
      <c r="F753" s="95" t="s">
        <v>934</v>
      </c>
      <c r="G753" s="212"/>
      <c r="H753" s="212"/>
      <c r="I753" s="212"/>
      <c r="J753" s="212" t="s">
        <v>16</v>
      </c>
      <c r="K753" s="168" t="s">
        <v>141</v>
      </c>
      <c r="L753" s="93" t="s">
        <v>32</v>
      </c>
      <c r="M753" s="18" t="s">
        <v>39</v>
      </c>
      <c r="N753" s="946">
        <v>30</v>
      </c>
      <c r="O753" s="1076">
        <f t="shared" ref="O753:O756" si="158">SUM(N753-Q753)</f>
        <v>30</v>
      </c>
      <c r="P753" s="334"/>
      <c r="Q753" s="335"/>
      <c r="R753" s="178" t="s">
        <v>935</v>
      </c>
      <c r="S753" s="8" t="s">
        <v>16</v>
      </c>
    </row>
    <row r="754" spans="1:19" s="1" customFormat="1" ht="57.75" customHeight="1">
      <c r="A754" s="1268"/>
      <c r="B754" s="1269"/>
      <c r="C754" s="1269"/>
      <c r="D754" s="1270"/>
      <c r="E754" s="1302"/>
      <c r="F754" s="95" t="s">
        <v>936</v>
      </c>
      <c r="G754" s="212" t="s">
        <v>83</v>
      </c>
      <c r="H754" s="212" t="s">
        <v>83</v>
      </c>
      <c r="I754" s="212" t="s">
        <v>83</v>
      </c>
      <c r="J754" s="212" t="s">
        <v>83</v>
      </c>
      <c r="K754" s="168" t="s">
        <v>141</v>
      </c>
      <c r="L754" s="93" t="s">
        <v>32</v>
      </c>
      <c r="M754" s="1058" t="s">
        <v>891</v>
      </c>
      <c r="N754" s="946">
        <v>3</v>
      </c>
      <c r="O754" s="1076">
        <f t="shared" si="158"/>
        <v>3</v>
      </c>
      <c r="P754" s="334"/>
      <c r="Q754" s="335"/>
      <c r="R754" s="546" t="s">
        <v>937</v>
      </c>
      <c r="S754" s="8" t="s">
        <v>83</v>
      </c>
    </row>
    <row r="755" spans="1:19" s="1" customFormat="1" ht="51">
      <c r="A755" s="1268"/>
      <c r="B755" s="1269"/>
      <c r="C755" s="1269"/>
      <c r="D755" s="1270"/>
      <c r="E755" s="1302"/>
      <c r="F755" s="95" t="s">
        <v>938</v>
      </c>
      <c r="G755" s="212"/>
      <c r="H755" s="212" t="s">
        <v>15</v>
      </c>
      <c r="I755" s="212"/>
      <c r="J755" s="212"/>
      <c r="K755" s="161" t="s">
        <v>890</v>
      </c>
      <c r="L755" s="218" t="s">
        <v>939</v>
      </c>
      <c r="M755" s="221" t="s">
        <v>940</v>
      </c>
      <c r="N755" s="48">
        <v>44.3</v>
      </c>
      <c r="O755" s="65">
        <f t="shared" si="158"/>
        <v>44.3</v>
      </c>
      <c r="P755" s="61"/>
      <c r="Q755" s="181"/>
      <c r="R755" s="178" t="s">
        <v>941</v>
      </c>
      <c r="S755" s="8" t="s">
        <v>15</v>
      </c>
    </row>
    <row r="756" spans="1:19" s="1" customFormat="1" ht="51.75" thickBot="1">
      <c r="A756" s="1268"/>
      <c r="B756" s="1269"/>
      <c r="C756" s="1269"/>
      <c r="D756" s="1270"/>
      <c r="E756" s="1302"/>
      <c r="F756" s="95" t="s">
        <v>938</v>
      </c>
      <c r="G756" s="212"/>
      <c r="H756" s="212"/>
      <c r="I756" s="212" t="s">
        <v>15</v>
      </c>
      <c r="J756" s="212"/>
      <c r="K756" s="161" t="s">
        <v>890</v>
      </c>
      <c r="L756" s="218" t="s">
        <v>32</v>
      </c>
      <c r="M756" s="221" t="s">
        <v>891</v>
      </c>
      <c r="N756" s="48">
        <v>115</v>
      </c>
      <c r="O756" s="65">
        <f t="shared" si="158"/>
        <v>115</v>
      </c>
      <c r="P756" s="61"/>
      <c r="Q756" s="181"/>
      <c r="R756" s="192" t="s">
        <v>942</v>
      </c>
      <c r="S756" s="8" t="s">
        <v>15</v>
      </c>
    </row>
    <row r="757" spans="1:19" s="1" customFormat="1" ht="51.75" thickBot="1">
      <c r="A757" s="1268"/>
      <c r="B757" s="1269"/>
      <c r="C757" s="1269"/>
      <c r="D757" s="1270"/>
      <c r="E757" s="1303"/>
      <c r="F757" s="95" t="s">
        <v>184</v>
      </c>
      <c r="G757" s="168" t="s">
        <v>139</v>
      </c>
      <c r="H757" s="168" t="s">
        <v>139</v>
      </c>
      <c r="I757" s="168" t="s">
        <v>139</v>
      </c>
      <c r="J757" s="168" t="s">
        <v>139</v>
      </c>
      <c r="K757" s="208" t="s">
        <v>162</v>
      </c>
      <c r="L757" s="1285" t="s">
        <v>24</v>
      </c>
      <c r="M757" s="1286"/>
      <c r="N757" s="1066">
        <f>SUM(N752:N756)</f>
        <v>218.3</v>
      </c>
      <c r="O757" s="1066">
        <f>SUM(O752:O756)</f>
        <v>218.3</v>
      </c>
      <c r="P757" s="1066">
        <f>SUM(P752:P756)</f>
        <v>0</v>
      </c>
      <c r="Q757" s="1067">
        <f>SUM(Q752:Q756)</f>
        <v>0</v>
      </c>
      <c r="R757" s="179"/>
      <c r="S757" s="19"/>
    </row>
    <row r="758" spans="1:19" s="1" customFormat="1" ht="63.75">
      <c r="A758" s="1268" t="s">
        <v>9</v>
      </c>
      <c r="B758" s="1269" t="s">
        <v>9</v>
      </c>
      <c r="C758" s="1269" t="s">
        <v>116</v>
      </c>
      <c r="D758" s="1270"/>
      <c r="E758" s="1271" t="s">
        <v>943</v>
      </c>
      <c r="F758" s="227" t="s">
        <v>923</v>
      </c>
      <c r="G758" s="1079"/>
      <c r="H758" s="1079">
        <v>1</v>
      </c>
      <c r="I758" s="1079"/>
      <c r="J758" s="1079">
        <v>1</v>
      </c>
      <c r="K758" s="208" t="s">
        <v>162</v>
      </c>
      <c r="L758" s="214" t="s">
        <v>32</v>
      </c>
      <c r="M758" s="98" t="s">
        <v>56</v>
      </c>
      <c r="N758" s="1022">
        <v>6.4</v>
      </c>
      <c r="O758" s="1108">
        <f>SUM(N758-Q758)</f>
        <v>6.4</v>
      </c>
      <c r="P758" s="1080"/>
      <c r="Q758" s="1081"/>
      <c r="R758" s="192" t="s">
        <v>944</v>
      </c>
      <c r="S758" s="8" t="s">
        <v>16</v>
      </c>
    </row>
    <row r="759" spans="1:19" s="1" customFormat="1" ht="13.5" thickBot="1">
      <c r="A759" s="1268"/>
      <c r="B759" s="1269"/>
      <c r="C759" s="1269"/>
      <c r="D759" s="1270"/>
      <c r="E759" s="1273"/>
      <c r="F759" s="1079"/>
      <c r="G759" s="1079"/>
      <c r="H759" s="1079"/>
      <c r="I759" s="1079"/>
      <c r="J759" s="1079"/>
      <c r="K759" s="1079"/>
      <c r="L759" s="148"/>
      <c r="M759" s="1090"/>
      <c r="N759" s="1109"/>
      <c r="O759" s="1108">
        <f>SUM(N759-Q759)</f>
        <v>0</v>
      </c>
      <c r="P759" s="1105"/>
      <c r="Q759" s="1094"/>
      <c r="R759" s="178"/>
      <c r="S759" s="8"/>
    </row>
    <row r="760" spans="1:19" s="1" customFormat="1" ht="51.75" thickBot="1">
      <c r="A760" s="1268"/>
      <c r="B760" s="1269"/>
      <c r="C760" s="1269"/>
      <c r="D760" s="1270"/>
      <c r="E760" s="1273"/>
      <c r="F760" s="95" t="s">
        <v>184</v>
      </c>
      <c r="G760" s="168" t="s">
        <v>139</v>
      </c>
      <c r="H760" s="168" t="s">
        <v>139</v>
      </c>
      <c r="I760" s="168" t="s">
        <v>139</v>
      </c>
      <c r="J760" s="168" t="s">
        <v>139</v>
      </c>
      <c r="K760" s="208" t="s">
        <v>162</v>
      </c>
      <c r="L760" s="1285" t="s">
        <v>24</v>
      </c>
      <c r="M760" s="1286"/>
      <c r="N760" s="1066">
        <f t="shared" ref="N760:Q760" si="159">SUM(N758+N759)</f>
        <v>6.4</v>
      </c>
      <c r="O760" s="1110">
        <f t="shared" si="159"/>
        <v>6.4</v>
      </c>
      <c r="P760" s="1111">
        <f t="shared" si="159"/>
        <v>0</v>
      </c>
      <c r="Q760" s="1112">
        <f t="shared" si="159"/>
        <v>0</v>
      </c>
      <c r="R760" s="179"/>
      <c r="S760" s="19"/>
    </row>
    <row r="761" spans="1:19" s="1" customFormat="1" ht="63.75">
      <c r="A761" s="1268" t="s">
        <v>9</v>
      </c>
      <c r="B761" s="1309" t="s">
        <v>9</v>
      </c>
      <c r="C761" s="1309" t="s">
        <v>70</v>
      </c>
      <c r="D761" s="1310" t="s">
        <v>945</v>
      </c>
      <c r="E761" s="1273" t="s">
        <v>946</v>
      </c>
      <c r="F761" s="1113" t="s">
        <v>947</v>
      </c>
      <c r="G761" s="8" t="s">
        <v>948</v>
      </c>
      <c r="H761" s="8" t="s">
        <v>948</v>
      </c>
      <c r="I761" s="8" t="s">
        <v>948</v>
      </c>
      <c r="J761" s="8" t="s">
        <v>948</v>
      </c>
      <c r="K761" s="159" t="s">
        <v>949</v>
      </c>
      <c r="L761" s="156" t="s">
        <v>32</v>
      </c>
      <c r="M761" s="98" t="s">
        <v>950</v>
      </c>
      <c r="N761" s="1078">
        <v>378.2</v>
      </c>
      <c r="O761" s="1080">
        <f>SUM(N761-Q761)</f>
        <v>378.2</v>
      </c>
      <c r="P761" s="1080"/>
      <c r="Q761" s="1081"/>
      <c r="R761" s="164" t="s">
        <v>951</v>
      </c>
      <c r="S761" s="8" t="s">
        <v>948</v>
      </c>
    </row>
    <row r="762" spans="1:19" s="1" customFormat="1" ht="13.5" thickBot="1">
      <c r="A762" s="1268"/>
      <c r="B762" s="1309"/>
      <c r="C762" s="1309"/>
      <c r="D762" s="1310"/>
      <c r="E762" s="1273"/>
      <c r="F762" s="1079"/>
      <c r="G762" s="1079"/>
      <c r="H762" s="1079"/>
      <c r="I762" s="1079"/>
      <c r="J762" s="1079"/>
      <c r="K762" s="1079"/>
      <c r="L762" s="455"/>
      <c r="M762" s="1090"/>
      <c r="N762" s="1109"/>
      <c r="O762" s="1108">
        <f>SUM(N762-Q762)</f>
        <v>0</v>
      </c>
      <c r="P762" s="1108"/>
      <c r="Q762" s="1114"/>
      <c r="R762" s="178"/>
      <c r="S762" s="8"/>
    </row>
    <row r="763" spans="1:19" s="1" customFormat="1" ht="51.75" thickBot="1">
      <c r="A763" s="1268"/>
      <c r="B763" s="1309"/>
      <c r="C763" s="1309"/>
      <c r="D763" s="1310"/>
      <c r="E763" s="1273"/>
      <c r="F763" s="95" t="s">
        <v>184</v>
      </c>
      <c r="G763" s="168" t="s">
        <v>139</v>
      </c>
      <c r="H763" s="168" t="s">
        <v>139</v>
      </c>
      <c r="I763" s="168" t="s">
        <v>139</v>
      </c>
      <c r="J763" s="168" t="s">
        <v>139</v>
      </c>
      <c r="K763" s="208" t="s">
        <v>162</v>
      </c>
      <c r="L763" s="1285" t="s">
        <v>24</v>
      </c>
      <c r="M763" s="1286"/>
      <c r="N763" s="1066">
        <f t="shared" ref="N763:Q763" si="160">SUM(N761:N762)</f>
        <v>378.2</v>
      </c>
      <c r="O763" s="1066">
        <f t="shared" si="160"/>
        <v>378.2</v>
      </c>
      <c r="P763" s="1066">
        <f t="shared" si="160"/>
        <v>0</v>
      </c>
      <c r="Q763" s="1067">
        <f t="shared" si="160"/>
        <v>0</v>
      </c>
      <c r="R763" s="179"/>
      <c r="S763" s="19"/>
    </row>
    <row r="764" spans="1:19" s="1" customFormat="1" ht="38.25">
      <c r="A764" s="1249" t="s">
        <v>9</v>
      </c>
      <c r="B764" s="1252" t="s">
        <v>9</v>
      </c>
      <c r="C764" s="1252" t="s">
        <v>13</v>
      </c>
      <c r="D764" s="1255" t="s">
        <v>952</v>
      </c>
      <c r="E764" s="1301" t="s">
        <v>953</v>
      </c>
      <c r="F764" s="485" t="s">
        <v>954</v>
      </c>
      <c r="G764" s="212"/>
      <c r="H764" s="212"/>
      <c r="I764" s="212"/>
      <c r="J764" s="212" t="s">
        <v>15</v>
      </c>
      <c r="K764" s="1288" t="s">
        <v>955</v>
      </c>
      <c r="L764" s="910" t="s">
        <v>32</v>
      </c>
      <c r="M764" s="98" t="s">
        <v>891</v>
      </c>
      <c r="N764" s="1072"/>
      <c r="O764" s="1073">
        <f>SUM(N764-Q764)</f>
        <v>0</v>
      </c>
      <c r="P764" s="1073"/>
      <c r="Q764" s="1074"/>
      <c r="R764" s="270" t="s">
        <v>956</v>
      </c>
      <c r="S764" s="8" t="s">
        <v>15</v>
      </c>
    </row>
    <row r="765" spans="1:19" s="1" customFormat="1" ht="25.5">
      <c r="A765" s="1250"/>
      <c r="B765" s="1253"/>
      <c r="C765" s="1253"/>
      <c r="D765" s="1256"/>
      <c r="E765" s="1307"/>
      <c r="F765" s="168" t="s">
        <v>957</v>
      </c>
      <c r="G765" s="212" t="s">
        <v>15</v>
      </c>
      <c r="H765" s="212" t="s">
        <v>15</v>
      </c>
      <c r="I765" s="212" t="s">
        <v>15</v>
      </c>
      <c r="J765" s="212" t="s">
        <v>16</v>
      </c>
      <c r="K765" s="1288"/>
      <c r="L765" s="1045" t="s">
        <v>32</v>
      </c>
      <c r="M765" s="18"/>
      <c r="N765" s="1072"/>
      <c r="O765" s="1073">
        <f>SUM(N765-Q765)</f>
        <v>0</v>
      </c>
      <c r="P765" s="1073"/>
      <c r="Q765" s="1070"/>
      <c r="R765" s="270" t="s">
        <v>958</v>
      </c>
      <c r="S765" s="8" t="s">
        <v>30</v>
      </c>
    </row>
    <row r="766" spans="1:19" s="1" customFormat="1" ht="51">
      <c r="A766" s="1250"/>
      <c r="B766" s="1253"/>
      <c r="C766" s="1253"/>
      <c r="D766" s="1256"/>
      <c r="E766" s="1307"/>
      <c r="F766" s="485" t="s">
        <v>959</v>
      </c>
      <c r="G766" s="212"/>
      <c r="H766" s="212" t="s">
        <v>15</v>
      </c>
      <c r="I766" s="212"/>
      <c r="J766" s="212" t="s">
        <v>15</v>
      </c>
      <c r="K766" s="1288"/>
      <c r="L766" s="93" t="s">
        <v>32</v>
      </c>
      <c r="M766" s="1115"/>
      <c r="N766" s="332"/>
      <c r="O766" s="1073">
        <f t="shared" ref="O766:O767" si="161">SUM(N766-Q766)</f>
        <v>0</v>
      </c>
      <c r="P766" s="1116"/>
      <c r="Q766" s="1077"/>
      <c r="R766" s="270" t="s">
        <v>960</v>
      </c>
      <c r="S766" s="8" t="s">
        <v>16</v>
      </c>
    </row>
    <row r="767" spans="1:19" s="1" customFormat="1" ht="51.75" thickBot="1">
      <c r="A767" s="1250"/>
      <c r="B767" s="1253"/>
      <c r="C767" s="1253"/>
      <c r="D767" s="1256"/>
      <c r="E767" s="1307"/>
      <c r="F767" s="168" t="s">
        <v>961</v>
      </c>
      <c r="G767" s="212"/>
      <c r="H767" s="212" t="s">
        <v>15</v>
      </c>
      <c r="I767" s="212"/>
      <c r="J767" s="212" t="s">
        <v>15</v>
      </c>
      <c r="K767" s="1288"/>
      <c r="L767" s="93" t="s">
        <v>32</v>
      </c>
      <c r="M767" s="18"/>
      <c r="N767" s="1117"/>
      <c r="O767" s="1073">
        <f t="shared" si="161"/>
        <v>0</v>
      </c>
      <c r="P767" s="1118"/>
      <c r="Q767" s="1119"/>
      <c r="R767" s="270" t="s">
        <v>962</v>
      </c>
      <c r="S767" s="8" t="s">
        <v>16</v>
      </c>
    </row>
    <row r="768" spans="1:19" s="1" customFormat="1" ht="51.75" thickBot="1">
      <c r="A768" s="1251"/>
      <c r="B768" s="1254"/>
      <c r="C768" s="1254"/>
      <c r="D768" s="1257"/>
      <c r="E768" s="1308"/>
      <c r="F768" s="95" t="s">
        <v>184</v>
      </c>
      <c r="G768" s="168" t="s">
        <v>139</v>
      </c>
      <c r="H768" s="168" t="s">
        <v>139</v>
      </c>
      <c r="I768" s="168" t="s">
        <v>139</v>
      </c>
      <c r="J768" s="168" t="s">
        <v>139</v>
      </c>
      <c r="K768" s="208" t="s">
        <v>162</v>
      </c>
      <c r="L768" s="1264" t="s">
        <v>24</v>
      </c>
      <c r="M768" s="1264"/>
      <c r="N768" s="1066">
        <f t="shared" ref="N768:Q768" si="162">SUM(N764:N765)</f>
        <v>0</v>
      </c>
      <c r="O768" s="1066">
        <f t="shared" si="162"/>
        <v>0</v>
      </c>
      <c r="P768" s="1066">
        <f t="shared" si="162"/>
        <v>0</v>
      </c>
      <c r="Q768" s="1067">
        <f t="shared" si="162"/>
        <v>0</v>
      </c>
      <c r="R768" s="179"/>
      <c r="S768" s="19"/>
    </row>
    <row r="769" spans="1:19" s="1" customFormat="1" ht="38.25">
      <c r="A769" s="1249" t="s">
        <v>9</v>
      </c>
      <c r="B769" s="1252" t="s">
        <v>9</v>
      </c>
      <c r="C769" s="1252" t="s">
        <v>14</v>
      </c>
      <c r="D769" s="1255"/>
      <c r="E769" s="1301" t="s">
        <v>963</v>
      </c>
      <c r="F769" s="212" t="s">
        <v>964</v>
      </c>
      <c r="G769" s="212" t="s">
        <v>15</v>
      </c>
      <c r="H769" s="212" t="s">
        <v>15</v>
      </c>
      <c r="I769" s="212" t="s">
        <v>15</v>
      </c>
      <c r="J769" s="212" t="s">
        <v>15</v>
      </c>
      <c r="K769" s="168" t="s">
        <v>965</v>
      </c>
      <c r="L769" s="910" t="s">
        <v>32</v>
      </c>
      <c r="M769" s="98" t="s">
        <v>891</v>
      </c>
      <c r="N769" s="1072"/>
      <c r="O769" s="1073">
        <f>SUM(N769-Q769)</f>
        <v>0</v>
      </c>
      <c r="P769" s="1073"/>
      <c r="Q769" s="1074"/>
      <c r="R769" s="178" t="s">
        <v>966</v>
      </c>
      <c r="S769" s="8" t="s">
        <v>18</v>
      </c>
    </row>
    <row r="770" spans="1:19" s="1" customFormat="1" ht="13.5" thickBot="1">
      <c r="A770" s="1250"/>
      <c r="B770" s="1253"/>
      <c r="C770" s="1253"/>
      <c r="D770" s="1256"/>
      <c r="E770" s="1307"/>
      <c r="F770" s="212"/>
      <c r="G770" s="212"/>
      <c r="H770" s="212"/>
      <c r="I770" s="212"/>
      <c r="J770" s="212"/>
      <c r="K770" s="212"/>
      <c r="L770" s="213"/>
      <c r="M770" s="98"/>
      <c r="N770" s="1072"/>
      <c r="O770" s="1073">
        <f>SUM(N770-Q770)</f>
        <v>0</v>
      </c>
      <c r="P770" s="1073"/>
      <c r="Q770" s="1070"/>
      <c r="R770" s="178"/>
      <c r="S770" s="8"/>
    </row>
    <row r="771" spans="1:19" s="1" customFormat="1" ht="13.5" thickBot="1">
      <c r="A771" s="1251"/>
      <c r="B771" s="1254"/>
      <c r="C771" s="1254"/>
      <c r="D771" s="1257"/>
      <c r="E771" s="1308"/>
      <c r="F771" s="212"/>
      <c r="G771" s="212"/>
      <c r="H771" s="212"/>
      <c r="I771" s="212"/>
      <c r="J771" s="212"/>
      <c r="K771" s="212"/>
      <c r="L771" s="1264" t="s">
        <v>24</v>
      </c>
      <c r="M771" s="1264"/>
      <c r="N771" s="1066">
        <f t="shared" ref="N771:Q771" si="163">SUM(N769:N770)</f>
        <v>0</v>
      </c>
      <c r="O771" s="1066">
        <f t="shared" si="163"/>
        <v>0</v>
      </c>
      <c r="P771" s="1066">
        <f t="shared" si="163"/>
        <v>0</v>
      </c>
      <c r="Q771" s="1067">
        <f t="shared" si="163"/>
        <v>0</v>
      </c>
      <c r="R771" s="179"/>
      <c r="S771" s="19"/>
    </row>
    <row r="772" spans="1:19" s="1" customFormat="1" ht="76.5">
      <c r="A772" s="1249" t="s">
        <v>9</v>
      </c>
      <c r="B772" s="1252" t="s">
        <v>9</v>
      </c>
      <c r="C772" s="1252" t="s">
        <v>135</v>
      </c>
      <c r="D772" s="1255"/>
      <c r="E772" s="1301" t="s">
        <v>967</v>
      </c>
      <c r="F772" s="210" t="s">
        <v>968</v>
      </c>
      <c r="G772" s="212"/>
      <c r="H772" s="212" t="s">
        <v>13</v>
      </c>
      <c r="I772" s="212" t="s">
        <v>133</v>
      </c>
      <c r="J772" s="212"/>
      <c r="K772" s="95" t="s">
        <v>281</v>
      </c>
      <c r="L772" s="218" t="s">
        <v>118</v>
      </c>
      <c r="M772" s="1058" t="s">
        <v>282</v>
      </c>
      <c r="N772" s="1078">
        <v>11</v>
      </c>
      <c r="O772" s="1073">
        <f>SUM(N772-Q772)</f>
        <v>11</v>
      </c>
      <c r="P772" s="1073"/>
      <c r="Q772" s="1074"/>
      <c r="R772" s="192" t="s">
        <v>969</v>
      </c>
      <c r="S772" s="8" t="s">
        <v>120</v>
      </c>
    </row>
    <row r="773" spans="1:19" s="1" customFormat="1" ht="13.5" thickBot="1">
      <c r="A773" s="1250"/>
      <c r="B773" s="1253"/>
      <c r="C773" s="1253"/>
      <c r="D773" s="1256"/>
      <c r="E773" s="1302"/>
      <c r="F773" s="1014"/>
      <c r="G773" s="212"/>
      <c r="H773" s="212"/>
      <c r="I773" s="212"/>
      <c r="J773" s="212"/>
      <c r="K773" s="212"/>
      <c r="L773" s="93"/>
      <c r="M773" s="1063"/>
      <c r="N773" s="1072"/>
      <c r="O773" s="1073">
        <f t="shared" ref="O773" si="164">SUM(N773-Q773)</f>
        <v>0</v>
      </c>
      <c r="P773" s="1073"/>
      <c r="Q773" s="1074"/>
      <c r="R773" s="178"/>
      <c r="S773" s="8"/>
    </row>
    <row r="774" spans="1:19" s="1" customFormat="1" ht="51.75" thickBot="1">
      <c r="A774" s="1251"/>
      <c r="B774" s="1254"/>
      <c r="C774" s="1254"/>
      <c r="D774" s="1257"/>
      <c r="E774" s="1303"/>
      <c r="F774" s="95" t="s">
        <v>184</v>
      </c>
      <c r="G774" s="168" t="s">
        <v>139</v>
      </c>
      <c r="H774" s="168" t="s">
        <v>139</v>
      </c>
      <c r="I774" s="168" t="s">
        <v>139</v>
      </c>
      <c r="J774" s="168" t="s">
        <v>139</v>
      </c>
      <c r="K774" s="208" t="s">
        <v>162</v>
      </c>
      <c r="L774" s="1264" t="s">
        <v>24</v>
      </c>
      <c r="M774" s="1264"/>
      <c r="N774" s="1066">
        <f t="shared" ref="N774:Q774" si="165">SUM(N772:N773)</f>
        <v>11</v>
      </c>
      <c r="O774" s="1066">
        <f t="shared" si="165"/>
        <v>11</v>
      </c>
      <c r="P774" s="1066">
        <f t="shared" si="165"/>
        <v>0</v>
      </c>
      <c r="Q774" s="1067">
        <f t="shared" si="165"/>
        <v>0</v>
      </c>
      <c r="R774" s="179"/>
      <c r="S774" s="19"/>
    </row>
    <row r="775" spans="1:19" ht="63.75">
      <c r="A775" s="1268" t="s">
        <v>9</v>
      </c>
      <c r="B775" s="1269" t="s">
        <v>9</v>
      </c>
      <c r="C775" s="1269" t="s">
        <v>592</v>
      </c>
      <c r="D775" s="1270"/>
      <c r="E775" s="1304" t="s">
        <v>970</v>
      </c>
      <c r="F775" s="227" t="s">
        <v>971</v>
      </c>
      <c r="G775" s="62"/>
      <c r="H775" s="62"/>
      <c r="I775" s="62">
        <v>5</v>
      </c>
      <c r="J775" s="62">
        <v>5</v>
      </c>
      <c r="K775" s="168" t="s">
        <v>141</v>
      </c>
      <c r="L775" s="218" t="s">
        <v>32</v>
      </c>
      <c r="M775" s="69" t="s">
        <v>56</v>
      </c>
      <c r="N775" s="47">
        <v>4</v>
      </c>
      <c r="O775" s="1120">
        <f>SUM(N775-Q775)</f>
        <v>4</v>
      </c>
      <c r="P775" s="472"/>
      <c r="Q775" s="1121"/>
      <c r="R775" s="1122" t="s">
        <v>972</v>
      </c>
      <c r="S775" s="1123">
        <v>10</v>
      </c>
    </row>
    <row r="776" spans="1:19" ht="51">
      <c r="A776" s="1268"/>
      <c r="B776" s="1269"/>
      <c r="C776" s="1269"/>
      <c r="D776" s="1270"/>
      <c r="E776" s="1305"/>
      <c r="F776" s="159" t="s">
        <v>973</v>
      </c>
      <c r="G776" s="1079"/>
      <c r="H776" s="1079">
        <v>1</v>
      </c>
      <c r="I776" s="1079">
        <v>1</v>
      </c>
      <c r="J776" s="1079">
        <v>2</v>
      </c>
      <c r="K776" s="168" t="s">
        <v>141</v>
      </c>
      <c r="L776" s="214" t="s">
        <v>32</v>
      </c>
      <c r="M776" s="18" t="s">
        <v>56</v>
      </c>
      <c r="N776" s="48">
        <v>0.4</v>
      </c>
      <c r="O776" s="1124">
        <f>SUM(N776-Q776)</f>
        <v>0.4</v>
      </c>
      <c r="P776" s="92"/>
      <c r="Q776" s="203"/>
      <c r="R776" s="1122" t="s">
        <v>974</v>
      </c>
      <c r="S776" s="1123">
        <v>4</v>
      </c>
    </row>
    <row r="777" spans="1:19" s="1" customFormat="1" ht="51.75" thickBot="1">
      <c r="A777" s="1268"/>
      <c r="B777" s="1269"/>
      <c r="C777" s="1269"/>
      <c r="D777" s="1270"/>
      <c r="E777" s="1305"/>
      <c r="F777" s="159" t="s">
        <v>975</v>
      </c>
      <c r="G777" s="1079"/>
      <c r="H777" s="1079"/>
      <c r="I777" s="1079"/>
      <c r="J777" s="1079">
        <v>1</v>
      </c>
      <c r="K777" s="168" t="s">
        <v>141</v>
      </c>
      <c r="L777" s="214" t="s">
        <v>32</v>
      </c>
      <c r="M777" s="999" t="s">
        <v>56</v>
      </c>
      <c r="N777" s="1125">
        <v>1</v>
      </c>
      <c r="O777" s="1126">
        <f>SUM(N777-Q777)</f>
        <v>1</v>
      </c>
      <c r="P777" s="1127"/>
      <c r="Q777" s="1128"/>
      <c r="R777" s="1122" t="s">
        <v>976</v>
      </c>
      <c r="S777" s="1123">
        <v>1</v>
      </c>
    </row>
    <row r="778" spans="1:19" s="44" customFormat="1" ht="51.75" thickBot="1">
      <c r="A778" s="1268"/>
      <c r="B778" s="1269"/>
      <c r="C778" s="1269"/>
      <c r="D778" s="1270"/>
      <c r="E778" s="1306"/>
      <c r="F778" s="159" t="s">
        <v>184</v>
      </c>
      <c r="G778" s="1079" t="s">
        <v>139</v>
      </c>
      <c r="H778" s="1079" t="s">
        <v>139</v>
      </c>
      <c r="I778" s="1079" t="s">
        <v>139</v>
      </c>
      <c r="J778" s="1079" t="s">
        <v>139</v>
      </c>
      <c r="K778" s="159" t="s">
        <v>162</v>
      </c>
      <c r="L778" s="1264" t="s">
        <v>24</v>
      </c>
      <c r="M778" s="1264"/>
      <c r="N778" s="204">
        <f t="shared" ref="N778:Q778" si="166">SUM(N775:N777)</f>
        <v>5.4</v>
      </c>
      <c r="O778" s="204">
        <f t="shared" si="166"/>
        <v>5.4</v>
      </c>
      <c r="P778" s="204">
        <f t="shared" si="166"/>
        <v>0</v>
      </c>
      <c r="Q778" s="204">
        <f t="shared" si="166"/>
        <v>0</v>
      </c>
      <c r="R778" s="179"/>
      <c r="S778" s="19"/>
    </row>
    <row r="779" spans="1:19" s="44" customFormat="1" ht="46.15" customHeight="1">
      <c r="A779" s="1268" t="s">
        <v>9</v>
      </c>
      <c r="B779" s="1269" t="s">
        <v>9</v>
      </c>
      <c r="C779" s="1269" t="s">
        <v>408</v>
      </c>
      <c r="D779" s="1270"/>
      <c r="E779" s="1299" t="s">
        <v>977</v>
      </c>
      <c r="F779" s="95" t="s">
        <v>978</v>
      </c>
      <c r="G779" s="212"/>
      <c r="H779" s="212" t="s">
        <v>15</v>
      </c>
      <c r="I779" s="212"/>
      <c r="J779" s="212"/>
      <c r="K779" s="168" t="s">
        <v>141</v>
      </c>
      <c r="L779" s="214" t="s">
        <v>32</v>
      </c>
      <c r="M779" s="69" t="s">
        <v>39</v>
      </c>
      <c r="N779" s="1068">
        <v>150</v>
      </c>
      <c r="O779" s="1099">
        <f>SUM(N779-Q779)</f>
        <v>150</v>
      </c>
      <c r="P779" s="1129"/>
      <c r="Q779" s="1130"/>
      <c r="R779" s="164" t="s">
        <v>979</v>
      </c>
      <c r="S779" s="8" t="s">
        <v>139</v>
      </c>
    </row>
    <row r="780" spans="1:19" s="44" customFormat="1" ht="51.75" thickBot="1">
      <c r="A780" s="1268"/>
      <c r="B780" s="1269"/>
      <c r="C780" s="1269"/>
      <c r="D780" s="1270"/>
      <c r="E780" s="1299"/>
      <c r="F780" s="159" t="s">
        <v>184</v>
      </c>
      <c r="G780" s="1079" t="s">
        <v>139</v>
      </c>
      <c r="H780" s="1079" t="s">
        <v>139</v>
      </c>
      <c r="I780" s="1079" t="s">
        <v>139</v>
      </c>
      <c r="J780" s="1079" t="s">
        <v>139</v>
      </c>
      <c r="K780" s="159" t="s">
        <v>162</v>
      </c>
      <c r="L780" s="148"/>
      <c r="M780" s="1131"/>
      <c r="N780" s="1132"/>
      <c r="O780" s="1083">
        <f>SUM(N780-Q780)</f>
        <v>0</v>
      </c>
      <c r="P780" s="334"/>
      <c r="Q780" s="1133"/>
      <c r="R780" s="178"/>
      <c r="S780" s="8"/>
    </row>
    <row r="781" spans="1:19" s="44" customFormat="1" ht="13.5" thickBot="1">
      <c r="A781" s="1268"/>
      <c r="B781" s="1269"/>
      <c r="C781" s="1269"/>
      <c r="D781" s="1270"/>
      <c r="E781" s="1300"/>
      <c r="F781" s="356"/>
      <c r="G781" s="356"/>
      <c r="H781" s="356"/>
      <c r="I781" s="356"/>
      <c r="J781" s="356"/>
      <c r="K781" s="356"/>
      <c r="L781" s="1264" t="s">
        <v>24</v>
      </c>
      <c r="M781" s="1264"/>
      <c r="N781" s="1095">
        <f t="shared" ref="N781:Q781" si="167">SUM(N779:N780)</f>
        <v>150</v>
      </c>
      <c r="O781" s="1097">
        <f t="shared" si="167"/>
        <v>150</v>
      </c>
      <c r="P781" s="1134">
        <f t="shared" si="167"/>
        <v>0</v>
      </c>
      <c r="Q781" s="1030">
        <f t="shared" si="167"/>
        <v>0</v>
      </c>
      <c r="R781" s="179"/>
      <c r="S781" s="19"/>
    </row>
    <row r="782" spans="1:19" s="44" customFormat="1" ht="13.5" thickBot="1">
      <c r="A782" s="20" t="s">
        <v>9</v>
      </c>
      <c r="B782" s="21" t="s">
        <v>9</v>
      </c>
      <c r="C782" s="1135"/>
      <c r="D782" s="1136"/>
      <c r="E782" s="1278" t="s">
        <v>23</v>
      </c>
      <c r="F782" s="1279"/>
      <c r="G782" s="1279"/>
      <c r="H782" s="1279"/>
      <c r="I782" s="1279"/>
      <c r="J782" s="1279"/>
      <c r="K782" s="1279"/>
      <c r="L782" s="1279"/>
      <c r="M782" s="1279"/>
      <c r="N782" s="1137">
        <f>SUM(N732+N739+N742+N745+N748+N751+N757+N760+N763+N768+N771+N774+N778+N781)</f>
        <v>3924.3</v>
      </c>
      <c r="O782" s="1137">
        <f>SUM(O732+O739+O742+O745+O748+O751+O757+O760+O763+O768+O771+O774+O778+O781)</f>
        <v>3924.3</v>
      </c>
      <c r="P782" s="1137">
        <f>SUM(P732+P739+P742+P745+P748+P751+P757+P760+P763+P768+P771+P774+P778+P781)</f>
        <v>2470.3000000000002</v>
      </c>
      <c r="Q782" s="1137">
        <f>SUM(Q732+Q739+Q742+Q745+Q748+Q751+Q757+Q760+Q763+Q768+Q771+Q774+Q778+Q781)</f>
        <v>0</v>
      </c>
      <c r="R782" s="179"/>
      <c r="S782" s="19"/>
    </row>
    <row r="783" spans="1:19" s="44" customFormat="1" ht="44.25" customHeight="1" thickBot="1">
      <c r="A783" s="20" t="s">
        <v>9</v>
      </c>
      <c r="B783" s="21" t="s">
        <v>10</v>
      </c>
      <c r="C783" s="373"/>
      <c r="D783" s="1138"/>
      <c r="E783" s="1281" t="s">
        <v>980</v>
      </c>
      <c r="F783" s="1282"/>
      <c r="G783" s="1282"/>
      <c r="H783" s="1282"/>
      <c r="I783" s="1282"/>
      <c r="J783" s="1282"/>
      <c r="K783" s="1282"/>
      <c r="L783" s="1282"/>
      <c r="M783" s="1282"/>
      <c r="N783" s="1139"/>
      <c r="O783" s="1139"/>
      <c r="P783" s="1139"/>
      <c r="Q783" s="1139"/>
      <c r="R783" s="420"/>
      <c r="S783" s="17"/>
    </row>
    <row r="784" spans="1:19" s="1" customFormat="1" ht="60" customHeight="1">
      <c r="A784" s="1268" t="s">
        <v>9</v>
      </c>
      <c r="B784" s="1269" t="s">
        <v>10</v>
      </c>
      <c r="C784" s="1269" t="s">
        <v>9</v>
      </c>
      <c r="D784" s="1270"/>
      <c r="E784" s="1263" t="s">
        <v>981</v>
      </c>
      <c r="F784" s="1261" t="s">
        <v>982</v>
      </c>
      <c r="G784" s="161" t="s">
        <v>83</v>
      </c>
      <c r="H784" s="161" t="s">
        <v>83</v>
      </c>
      <c r="I784" s="161" t="s">
        <v>83</v>
      </c>
      <c r="J784" s="161" t="s">
        <v>83</v>
      </c>
      <c r="K784" s="1261" t="s">
        <v>983</v>
      </c>
      <c r="L784" s="214" t="s">
        <v>40</v>
      </c>
      <c r="M784" s="98" t="s">
        <v>984</v>
      </c>
      <c r="N784" s="325">
        <v>12.9</v>
      </c>
      <c r="O784" s="1140">
        <f>SUM(N784-Q784)</f>
        <v>12.9</v>
      </c>
      <c r="P784" s="1141">
        <v>12.7</v>
      </c>
      <c r="Q784" s="328"/>
      <c r="R784" s="270" t="s">
        <v>985</v>
      </c>
      <c r="S784" s="8" t="s">
        <v>83</v>
      </c>
    </row>
    <row r="785" spans="1:19" s="1" customFormat="1" ht="13.5" thickBot="1">
      <c r="A785" s="1268"/>
      <c r="B785" s="1269"/>
      <c r="C785" s="1269"/>
      <c r="D785" s="1270"/>
      <c r="E785" s="1291"/>
      <c r="F785" s="1263"/>
      <c r="G785" s="95"/>
      <c r="H785" s="95"/>
      <c r="I785" s="95"/>
      <c r="J785" s="95"/>
      <c r="K785" s="1263"/>
      <c r="L785" s="148" t="s">
        <v>40</v>
      </c>
      <c r="M785" s="98" t="s">
        <v>986</v>
      </c>
      <c r="N785" s="1109">
        <v>0.2</v>
      </c>
      <c r="O785" s="1105">
        <f>SUM(N785-Q785)</f>
        <v>0.2</v>
      </c>
      <c r="P785" s="1105"/>
      <c r="Q785" s="1094"/>
      <c r="R785" s="178"/>
      <c r="S785" s="8"/>
    </row>
    <row r="786" spans="1:19" s="1" customFormat="1" ht="51.75" thickBot="1">
      <c r="A786" s="1268"/>
      <c r="B786" s="1269"/>
      <c r="C786" s="1269"/>
      <c r="D786" s="1270"/>
      <c r="E786" s="1291"/>
      <c r="F786" s="95" t="s">
        <v>184</v>
      </c>
      <c r="G786" s="95" t="s">
        <v>139</v>
      </c>
      <c r="H786" s="95" t="s">
        <v>139</v>
      </c>
      <c r="I786" s="95" t="s">
        <v>139</v>
      </c>
      <c r="J786" s="95" t="s">
        <v>139</v>
      </c>
      <c r="K786" s="95" t="s">
        <v>185</v>
      </c>
      <c r="L786" s="1285" t="s">
        <v>24</v>
      </c>
      <c r="M786" s="1286"/>
      <c r="N786" s="1066">
        <f t="shared" ref="N786:Q786" si="168">SUM(N784+N785)</f>
        <v>13.1</v>
      </c>
      <c r="O786" s="1106">
        <f t="shared" si="168"/>
        <v>13.1</v>
      </c>
      <c r="P786" s="1106">
        <f t="shared" si="168"/>
        <v>12.7</v>
      </c>
      <c r="Q786" s="1030">
        <f t="shared" si="168"/>
        <v>0</v>
      </c>
      <c r="R786" s="179"/>
      <c r="S786" s="19"/>
    </row>
    <row r="787" spans="1:19" s="1" customFormat="1" ht="38.25">
      <c r="A787" s="1250" t="s">
        <v>9</v>
      </c>
      <c r="B787" s="1253" t="s">
        <v>10</v>
      </c>
      <c r="C787" s="1253" t="s">
        <v>10</v>
      </c>
      <c r="D787" s="1256"/>
      <c r="E787" s="1291" t="s">
        <v>987</v>
      </c>
      <c r="F787" s="95" t="s">
        <v>988</v>
      </c>
      <c r="G787" s="95" t="s">
        <v>587</v>
      </c>
      <c r="H787" s="95" t="s">
        <v>587</v>
      </c>
      <c r="I787" s="95" t="s">
        <v>587</v>
      </c>
      <c r="J787" s="95" t="s">
        <v>587</v>
      </c>
      <c r="K787" s="95" t="s">
        <v>989</v>
      </c>
      <c r="L787" s="910" t="s">
        <v>40</v>
      </c>
      <c r="M787" s="98" t="s">
        <v>990</v>
      </c>
      <c r="N787" s="1078">
        <v>21.5</v>
      </c>
      <c r="O787" s="1080">
        <f>SUM(N787-Q787)</f>
        <v>21.5</v>
      </c>
      <c r="P787" s="1080">
        <v>21.2</v>
      </c>
      <c r="Q787" s="1081"/>
      <c r="R787" s="270" t="s">
        <v>991</v>
      </c>
      <c r="S787" s="8" t="s">
        <v>992</v>
      </c>
    </row>
    <row r="788" spans="1:19" s="1" customFormat="1" ht="13.5" thickBot="1">
      <c r="A788" s="1250"/>
      <c r="B788" s="1253"/>
      <c r="C788" s="1253"/>
      <c r="D788" s="1256"/>
      <c r="E788" s="1291"/>
      <c r="F788" s="212"/>
      <c r="G788" s="212"/>
      <c r="H788" s="212"/>
      <c r="I788" s="212"/>
      <c r="J788" s="212"/>
      <c r="K788" s="212"/>
      <c r="L788" s="148"/>
      <c r="M788" s="98"/>
      <c r="N788" s="1109"/>
      <c r="O788" s="1108">
        <f>SUM(N788-Q788)</f>
        <v>0</v>
      </c>
      <c r="P788" s="1108"/>
      <c r="Q788" s="1114"/>
      <c r="R788" s="192"/>
      <c r="S788" s="216"/>
    </row>
    <row r="789" spans="1:19" s="1" customFormat="1" ht="51.75" thickBot="1">
      <c r="A789" s="1251"/>
      <c r="B789" s="1254"/>
      <c r="C789" s="1254"/>
      <c r="D789" s="1257"/>
      <c r="E789" s="1291"/>
      <c r="F789" s="95" t="s">
        <v>184</v>
      </c>
      <c r="G789" s="95" t="s">
        <v>139</v>
      </c>
      <c r="H789" s="95" t="s">
        <v>139</v>
      </c>
      <c r="I789" s="95" t="s">
        <v>139</v>
      </c>
      <c r="J789" s="95" t="s">
        <v>139</v>
      </c>
      <c r="K789" s="95" t="s">
        <v>185</v>
      </c>
      <c r="L789" s="1285" t="s">
        <v>24</v>
      </c>
      <c r="M789" s="1286"/>
      <c r="N789" s="1066">
        <f t="shared" ref="N789:Q789" si="169">SUM(N787+N788)</f>
        <v>21.5</v>
      </c>
      <c r="O789" s="1106">
        <f t="shared" si="169"/>
        <v>21.5</v>
      </c>
      <c r="P789" s="1106">
        <f t="shared" si="169"/>
        <v>21.2</v>
      </c>
      <c r="Q789" s="1030">
        <f t="shared" si="169"/>
        <v>0</v>
      </c>
      <c r="R789" s="179"/>
      <c r="S789" s="19"/>
    </row>
    <row r="790" spans="1:19" s="1" customFormat="1" ht="227.25" customHeight="1">
      <c r="A790" s="1249" t="s">
        <v>9</v>
      </c>
      <c r="B790" s="1252" t="s">
        <v>10</v>
      </c>
      <c r="C790" s="1293" t="s">
        <v>11</v>
      </c>
      <c r="D790" s="1296"/>
      <c r="E790" s="1276" t="s">
        <v>993</v>
      </c>
      <c r="F790" s="1079" t="s">
        <v>912</v>
      </c>
      <c r="G790" s="1079"/>
      <c r="H790" s="1079"/>
      <c r="I790" s="1079"/>
      <c r="J790" s="1079">
        <v>0.82</v>
      </c>
      <c r="K790" s="159" t="s">
        <v>420</v>
      </c>
      <c r="L790" s="910" t="s">
        <v>40</v>
      </c>
      <c r="M790" s="98" t="s">
        <v>994</v>
      </c>
      <c r="N790" s="325">
        <v>305.39999999999998</v>
      </c>
      <c r="O790" s="1141">
        <f>SUM(N790-Q790)</f>
        <v>305.39999999999998</v>
      </c>
      <c r="P790" s="1141">
        <v>19.8</v>
      </c>
      <c r="Q790" s="1085"/>
      <c r="R790" s="1142" t="s">
        <v>995</v>
      </c>
      <c r="S790" s="23">
        <v>0.82</v>
      </c>
    </row>
    <row r="791" spans="1:19" s="1" customFormat="1" ht="13.5" thickBot="1">
      <c r="A791" s="1250"/>
      <c r="B791" s="1253"/>
      <c r="C791" s="1294"/>
      <c r="D791" s="1297"/>
      <c r="E791" s="1276"/>
      <c r="F791" s="1079"/>
      <c r="G791" s="1079"/>
      <c r="H791" s="1079"/>
      <c r="I791" s="1079"/>
      <c r="J791" s="1079"/>
      <c r="K791" s="1079"/>
      <c r="L791" s="214" t="s">
        <v>270</v>
      </c>
      <c r="M791" s="98" t="s">
        <v>994</v>
      </c>
      <c r="N791" s="1075"/>
      <c r="O791" s="1108">
        <f>SUM(N791-Q791)</f>
        <v>0</v>
      </c>
      <c r="P791" s="1076"/>
      <c r="Q791" s="1087"/>
      <c r="R791" s="1142"/>
      <c r="S791" s="8"/>
    </row>
    <row r="792" spans="1:19" s="44" customFormat="1" ht="51.75" thickBot="1">
      <c r="A792" s="1251"/>
      <c r="B792" s="1254"/>
      <c r="C792" s="1295"/>
      <c r="D792" s="1298"/>
      <c r="E792" s="1276"/>
      <c r="F792" s="95" t="s">
        <v>184</v>
      </c>
      <c r="G792" s="95" t="s">
        <v>139</v>
      </c>
      <c r="H792" s="95" t="s">
        <v>139</v>
      </c>
      <c r="I792" s="95" t="s">
        <v>139</v>
      </c>
      <c r="J792" s="95" t="s">
        <v>139</v>
      </c>
      <c r="K792" s="95" t="s">
        <v>185</v>
      </c>
      <c r="L792" s="1285" t="s">
        <v>24</v>
      </c>
      <c r="M792" s="1286"/>
      <c r="N792" s="1066">
        <f t="shared" ref="N792:Q792" si="170">SUM(N790+N791)</f>
        <v>305.39999999999998</v>
      </c>
      <c r="O792" s="1066">
        <f t="shared" si="170"/>
        <v>305.39999999999998</v>
      </c>
      <c r="P792" s="1066">
        <f t="shared" si="170"/>
        <v>19.8</v>
      </c>
      <c r="Q792" s="1067">
        <f t="shared" si="170"/>
        <v>0</v>
      </c>
      <c r="R792" s="178"/>
      <c r="S792" s="8"/>
    </row>
    <row r="793" spans="1:19" s="1" customFormat="1" ht="35.25" customHeight="1">
      <c r="A793" s="1268" t="s">
        <v>9</v>
      </c>
      <c r="B793" s="1269" t="s">
        <v>10</v>
      </c>
      <c r="C793" s="1269" t="s">
        <v>33</v>
      </c>
      <c r="D793" s="1270"/>
      <c r="E793" s="1292" t="s">
        <v>996</v>
      </c>
      <c r="F793" s="208" t="s">
        <v>997</v>
      </c>
      <c r="G793" s="95"/>
      <c r="H793" s="95"/>
      <c r="I793" s="95"/>
      <c r="J793" s="95"/>
      <c r="K793" s="95" t="s">
        <v>998</v>
      </c>
      <c r="L793" s="148" t="s">
        <v>40</v>
      </c>
      <c r="M793" s="98" t="s">
        <v>990</v>
      </c>
      <c r="N793" s="325">
        <v>8.4</v>
      </c>
      <c r="O793" s="1141">
        <f>SUM(N793-Q793)</f>
        <v>8.4</v>
      </c>
      <c r="P793" s="1141">
        <v>8.3000000000000007</v>
      </c>
      <c r="Q793" s="1085"/>
      <c r="R793" s="270"/>
      <c r="S793" s="8"/>
    </row>
    <row r="794" spans="1:19" s="1" customFormat="1" ht="13.5" thickBot="1">
      <c r="A794" s="1268"/>
      <c r="B794" s="1269"/>
      <c r="C794" s="1269"/>
      <c r="D794" s="1270"/>
      <c r="E794" s="1262"/>
      <c r="F794" s="95" t="s">
        <v>912</v>
      </c>
      <c r="G794" s="212"/>
      <c r="H794" s="212"/>
      <c r="I794" s="212" t="s">
        <v>15</v>
      </c>
      <c r="J794" s="212"/>
      <c r="K794" s="212"/>
      <c r="L794" s="148" t="s">
        <v>32</v>
      </c>
      <c r="M794" s="98" t="s">
        <v>891</v>
      </c>
      <c r="N794" s="1109">
        <v>0.3</v>
      </c>
      <c r="O794" s="1108">
        <f>SUM(N794-Q794)</f>
        <v>0.3</v>
      </c>
      <c r="P794" s="1108"/>
      <c r="Q794" s="1114"/>
      <c r="R794" s="192" t="s">
        <v>999</v>
      </c>
      <c r="S794" s="8" t="s">
        <v>15</v>
      </c>
    </row>
    <row r="795" spans="1:19" s="1" customFormat="1" ht="51.75" thickBot="1">
      <c r="A795" s="1268"/>
      <c r="B795" s="1269"/>
      <c r="C795" s="1269"/>
      <c r="D795" s="1270"/>
      <c r="E795" s="1263"/>
      <c r="F795" s="95" t="s">
        <v>184</v>
      </c>
      <c r="G795" s="95" t="s">
        <v>139</v>
      </c>
      <c r="H795" s="95" t="s">
        <v>139</v>
      </c>
      <c r="I795" s="95" t="s">
        <v>139</v>
      </c>
      <c r="J795" s="95" t="s">
        <v>139</v>
      </c>
      <c r="K795" s="95" t="s">
        <v>185</v>
      </c>
      <c r="L795" s="1285" t="s">
        <v>24</v>
      </c>
      <c r="M795" s="1286"/>
      <c r="N795" s="1066">
        <f t="shared" ref="N795:Q795" si="171">SUM(N793+N794)</f>
        <v>8.7000000000000011</v>
      </c>
      <c r="O795" s="1106">
        <f t="shared" si="171"/>
        <v>8.7000000000000011</v>
      </c>
      <c r="P795" s="1106">
        <f t="shared" si="171"/>
        <v>8.3000000000000007</v>
      </c>
      <c r="Q795" s="1030">
        <f t="shared" si="171"/>
        <v>0</v>
      </c>
      <c r="R795" s="192"/>
      <c r="S795" s="19"/>
    </row>
    <row r="796" spans="1:19" s="1" customFormat="1" ht="76.5">
      <c r="A796" s="1268" t="s">
        <v>9</v>
      </c>
      <c r="B796" s="1269" t="s">
        <v>10</v>
      </c>
      <c r="C796" s="1269" t="s">
        <v>12</v>
      </c>
      <c r="D796" s="1270"/>
      <c r="E796" s="1291" t="s">
        <v>1000</v>
      </c>
      <c r="F796" s="95" t="s">
        <v>975</v>
      </c>
      <c r="G796" s="212"/>
      <c r="H796" s="212"/>
      <c r="I796" s="212" t="s">
        <v>15</v>
      </c>
      <c r="J796" s="212"/>
      <c r="K796" s="159" t="s">
        <v>420</v>
      </c>
      <c r="L796" s="214" t="s">
        <v>40</v>
      </c>
      <c r="M796" s="98" t="s">
        <v>1001</v>
      </c>
      <c r="N796" s="325">
        <v>11.9</v>
      </c>
      <c r="O796" s="1141">
        <f>SUM(N796-Q796)</f>
        <v>11.9</v>
      </c>
      <c r="P796" s="1141">
        <v>10.4</v>
      </c>
      <c r="Q796" s="1085"/>
      <c r="R796" s="192" t="s">
        <v>1002</v>
      </c>
      <c r="S796" s="23">
        <v>1</v>
      </c>
    </row>
    <row r="797" spans="1:19" s="1" customFormat="1" ht="51.75" thickBot="1">
      <c r="A797" s="1268"/>
      <c r="B797" s="1269"/>
      <c r="C797" s="1269"/>
      <c r="D797" s="1270"/>
      <c r="E797" s="1291"/>
      <c r="F797" s="95" t="s">
        <v>1003</v>
      </c>
      <c r="G797" s="212"/>
      <c r="H797" s="212"/>
      <c r="I797" s="212" t="s">
        <v>15</v>
      </c>
      <c r="J797" s="212"/>
      <c r="K797" s="159" t="s">
        <v>420</v>
      </c>
      <c r="L797" s="148" t="s">
        <v>40</v>
      </c>
      <c r="M797" s="1090"/>
      <c r="N797" s="1143"/>
      <c r="O797" s="1144">
        <f>SUM(N797-Q797)</f>
        <v>0</v>
      </c>
      <c r="P797" s="1144"/>
      <c r="Q797" s="1145"/>
      <c r="R797" s="192" t="s">
        <v>1004</v>
      </c>
      <c r="S797" s="23">
        <v>1</v>
      </c>
    </row>
    <row r="798" spans="1:19" s="1" customFormat="1" ht="51.75" thickBot="1">
      <c r="A798" s="1268"/>
      <c r="B798" s="1269"/>
      <c r="C798" s="1269"/>
      <c r="D798" s="1270"/>
      <c r="E798" s="1291"/>
      <c r="F798" s="95" t="s">
        <v>184</v>
      </c>
      <c r="G798" s="95" t="s">
        <v>139</v>
      </c>
      <c r="H798" s="95" t="s">
        <v>139</v>
      </c>
      <c r="I798" s="95" t="s">
        <v>139</v>
      </c>
      <c r="J798" s="95" t="s">
        <v>139</v>
      </c>
      <c r="K798" s="95" t="s">
        <v>185</v>
      </c>
      <c r="L798" s="1285" t="s">
        <v>24</v>
      </c>
      <c r="M798" s="1286"/>
      <c r="N798" s="1106">
        <f t="shared" ref="N798:Q798" si="172">SUM(N796+N797)</f>
        <v>11.9</v>
      </c>
      <c r="O798" s="1106">
        <f t="shared" si="172"/>
        <v>11.9</v>
      </c>
      <c r="P798" s="1106">
        <f t="shared" si="172"/>
        <v>10.4</v>
      </c>
      <c r="Q798" s="1030">
        <f t="shared" si="172"/>
        <v>0</v>
      </c>
      <c r="R798" s="179"/>
      <c r="S798" s="19"/>
    </row>
    <row r="799" spans="1:19" s="1" customFormat="1">
      <c r="A799" s="1251" t="s">
        <v>9</v>
      </c>
      <c r="B799" s="1254" t="s">
        <v>10</v>
      </c>
      <c r="C799" s="1254" t="s">
        <v>34</v>
      </c>
      <c r="D799" s="1257"/>
      <c r="E799" s="1291" t="s">
        <v>1005</v>
      </c>
      <c r="F799" s="212"/>
      <c r="G799" s="212"/>
      <c r="H799" s="212"/>
      <c r="I799" s="212"/>
      <c r="J799" s="212"/>
      <c r="K799" s="212"/>
      <c r="L799" s="214" t="s">
        <v>40</v>
      </c>
      <c r="M799" s="111" t="s">
        <v>282</v>
      </c>
      <c r="N799" s="325">
        <v>17.5</v>
      </c>
      <c r="O799" s="1140">
        <f>SUM(N799-Q799)</f>
        <v>17.5</v>
      </c>
      <c r="P799" s="1141">
        <v>17.3</v>
      </c>
      <c r="Q799" s="1085"/>
      <c r="R799" s="270"/>
      <c r="S799" s="8"/>
    </row>
    <row r="800" spans="1:19" s="1" customFormat="1" ht="13.5" thickBot="1">
      <c r="A800" s="1268"/>
      <c r="B800" s="1269"/>
      <c r="C800" s="1269"/>
      <c r="D800" s="1270"/>
      <c r="E800" s="1291"/>
      <c r="F800" s="212"/>
      <c r="G800" s="212"/>
      <c r="H800" s="212"/>
      <c r="I800" s="212"/>
      <c r="J800" s="212"/>
      <c r="K800" s="212"/>
      <c r="L800" s="148"/>
      <c r="M800" s="1090"/>
      <c r="N800" s="1104"/>
      <c r="O800" s="1105">
        <f>SUM(N800-Q800)</f>
        <v>0</v>
      </c>
      <c r="P800" s="1105"/>
      <c r="Q800" s="1094"/>
      <c r="R800" s="178"/>
      <c r="S800" s="8"/>
    </row>
    <row r="801" spans="1:19" s="1" customFormat="1" ht="51.75" thickBot="1">
      <c r="A801" s="1268"/>
      <c r="B801" s="1269"/>
      <c r="C801" s="1269"/>
      <c r="D801" s="1270"/>
      <c r="E801" s="1291"/>
      <c r="F801" s="95" t="s">
        <v>184</v>
      </c>
      <c r="G801" s="95" t="s">
        <v>139</v>
      </c>
      <c r="H801" s="95" t="s">
        <v>139</v>
      </c>
      <c r="I801" s="95" t="s">
        <v>139</v>
      </c>
      <c r="J801" s="95" t="s">
        <v>139</v>
      </c>
      <c r="K801" s="95" t="s">
        <v>185</v>
      </c>
      <c r="L801" s="1285" t="s">
        <v>24</v>
      </c>
      <c r="M801" s="1286"/>
      <c r="N801" s="1106">
        <f t="shared" ref="N801:Q801" si="173">SUM(N799+N800)</f>
        <v>17.5</v>
      </c>
      <c r="O801" s="1106">
        <f t="shared" si="173"/>
        <v>17.5</v>
      </c>
      <c r="P801" s="1106">
        <f t="shared" si="173"/>
        <v>17.3</v>
      </c>
      <c r="Q801" s="1030">
        <f t="shared" si="173"/>
        <v>0</v>
      </c>
      <c r="R801" s="179"/>
      <c r="S801" s="19"/>
    </row>
    <row r="802" spans="1:19" s="1" customFormat="1" ht="178.5">
      <c r="A802" s="1251" t="s">
        <v>9</v>
      </c>
      <c r="B802" s="1254" t="s">
        <v>10</v>
      </c>
      <c r="C802" s="1254" t="s">
        <v>38</v>
      </c>
      <c r="D802" s="1257"/>
      <c r="E802" s="1291" t="s">
        <v>1006</v>
      </c>
      <c r="F802" s="95" t="s">
        <v>1007</v>
      </c>
      <c r="G802" s="212" t="s">
        <v>1008</v>
      </c>
      <c r="H802" s="212" t="s">
        <v>685</v>
      </c>
      <c r="I802" s="212" t="s">
        <v>1008</v>
      </c>
      <c r="J802" s="212" t="s">
        <v>685</v>
      </c>
      <c r="K802" s="95" t="s">
        <v>898</v>
      </c>
      <c r="L802" s="910" t="s">
        <v>40</v>
      </c>
      <c r="M802" s="911" t="s">
        <v>990</v>
      </c>
      <c r="N802" s="325">
        <v>4.0999999999999996</v>
      </c>
      <c r="O802" s="1141">
        <f>SUM(N802-Q802)</f>
        <v>4.0999999999999996</v>
      </c>
      <c r="P802" s="1141">
        <v>4.0999999999999996</v>
      </c>
      <c r="Q802" s="1085"/>
      <c r="R802" s="270" t="s">
        <v>1009</v>
      </c>
      <c r="S802" s="8" t="s">
        <v>1010</v>
      </c>
    </row>
    <row r="803" spans="1:19" s="1" customFormat="1" ht="13.5" thickBot="1">
      <c r="A803" s="1268"/>
      <c r="B803" s="1269"/>
      <c r="C803" s="1269"/>
      <c r="D803" s="1270"/>
      <c r="E803" s="1291"/>
      <c r="F803" s="212"/>
      <c r="G803" s="212"/>
      <c r="H803" s="212"/>
      <c r="I803" s="212"/>
      <c r="J803" s="212"/>
      <c r="K803" s="212"/>
      <c r="L803" s="213"/>
      <c r="M803" s="999"/>
      <c r="N803" s="1104"/>
      <c r="O803" s="1105">
        <f>SUM(N803-Q803)</f>
        <v>0</v>
      </c>
      <c r="P803" s="1105"/>
      <c r="Q803" s="1094"/>
      <c r="R803" s="178"/>
      <c r="S803" s="8"/>
    </row>
    <row r="804" spans="1:19" s="1" customFormat="1" ht="51.75" thickBot="1">
      <c r="A804" s="1268"/>
      <c r="B804" s="1269"/>
      <c r="C804" s="1269"/>
      <c r="D804" s="1270"/>
      <c r="E804" s="1291"/>
      <c r="F804" s="95" t="s">
        <v>184</v>
      </c>
      <c r="G804" s="95" t="s">
        <v>139</v>
      </c>
      <c r="H804" s="95" t="s">
        <v>139</v>
      </c>
      <c r="I804" s="95" t="s">
        <v>139</v>
      </c>
      <c r="J804" s="95" t="s">
        <v>139</v>
      </c>
      <c r="K804" s="95" t="s">
        <v>185</v>
      </c>
      <c r="L804" s="1285" t="s">
        <v>24</v>
      </c>
      <c r="M804" s="1286"/>
      <c r="N804" s="1106">
        <f t="shared" ref="N804:Q804" si="174">SUM(N802+N803)</f>
        <v>4.0999999999999996</v>
      </c>
      <c r="O804" s="1106">
        <f t="shared" si="174"/>
        <v>4.0999999999999996</v>
      </c>
      <c r="P804" s="1106">
        <f t="shared" si="174"/>
        <v>4.0999999999999996</v>
      </c>
      <c r="Q804" s="1030">
        <f t="shared" si="174"/>
        <v>0</v>
      </c>
      <c r="R804" s="179"/>
      <c r="S804" s="19"/>
    </row>
    <row r="805" spans="1:19" s="1" customFormat="1" ht="25.5">
      <c r="A805" s="1251" t="s">
        <v>9</v>
      </c>
      <c r="B805" s="1254" t="s">
        <v>10</v>
      </c>
      <c r="C805" s="1254" t="s">
        <v>116</v>
      </c>
      <c r="D805" s="1257"/>
      <c r="E805" s="1291" t="s">
        <v>1011</v>
      </c>
      <c r="F805" s="95" t="s">
        <v>1012</v>
      </c>
      <c r="G805" s="95" t="s">
        <v>139</v>
      </c>
      <c r="H805" s="95" t="s">
        <v>139</v>
      </c>
      <c r="I805" s="95" t="s">
        <v>139</v>
      </c>
      <c r="J805" s="95" t="s">
        <v>139</v>
      </c>
      <c r="K805" s="95"/>
      <c r="L805" s="214" t="s">
        <v>40</v>
      </c>
      <c r="M805" s="98" t="s">
        <v>990</v>
      </c>
      <c r="N805" s="325">
        <v>2.2000000000000002</v>
      </c>
      <c r="O805" s="1141">
        <f>SUM(N805-Q805)</f>
        <v>2.2000000000000002</v>
      </c>
      <c r="P805" s="1141">
        <v>2.2000000000000002</v>
      </c>
      <c r="Q805" s="1085"/>
      <c r="R805" s="178"/>
      <c r="S805" s="8"/>
    </row>
    <row r="806" spans="1:19" s="1" customFormat="1" ht="13.5" thickBot="1">
      <c r="A806" s="1268"/>
      <c r="B806" s="1269"/>
      <c r="C806" s="1269"/>
      <c r="D806" s="1270"/>
      <c r="E806" s="1291"/>
      <c r="F806" s="212"/>
      <c r="G806" s="212"/>
      <c r="H806" s="212"/>
      <c r="I806" s="212"/>
      <c r="J806" s="212"/>
      <c r="K806" s="212"/>
      <c r="L806" s="148"/>
      <c r="M806" s="1090"/>
      <c r="N806" s="1104"/>
      <c r="O806" s="1105">
        <f>SUM(N806-Q806)</f>
        <v>0</v>
      </c>
      <c r="P806" s="1105"/>
      <c r="Q806" s="1094"/>
      <c r="R806" s="178"/>
      <c r="S806" s="8"/>
    </row>
    <row r="807" spans="1:19" s="1" customFormat="1" ht="38.25" customHeight="1" thickBot="1">
      <c r="A807" s="1268"/>
      <c r="B807" s="1269"/>
      <c r="C807" s="1269"/>
      <c r="D807" s="1270"/>
      <c r="E807" s="1291"/>
      <c r="F807" s="95" t="s">
        <v>184</v>
      </c>
      <c r="G807" s="95" t="s">
        <v>139</v>
      </c>
      <c r="H807" s="95" t="s">
        <v>139</v>
      </c>
      <c r="I807" s="95" t="s">
        <v>139</v>
      </c>
      <c r="J807" s="95" t="s">
        <v>139</v>
      </c>
      <c r="K807" s="95" t="s">
        <v>185</v>
      </c>
      <c r="L807" s="1285" t="s">
        <v>24</v>
      </c>
      <c r="M807" s="1286"/>
      <c r="N807" s="1030">
        <f t="shared" ref="N807:Q807" si="175">SUM(N805+N806)</f>
        <v>2.2000000000000002</v>
      </c>
      <c r="O807" s="1030">
        <f t="shared" si="175"/>
        <v>2.2000000000000002</v>
      </c>
      <c r="P807" s="1030">
        <f t="shared" si="175"/>
        <v>2.2000000000000002</v>
      </c>
      <c r="Q807" s="1030">
        <f t="shared" si="175"/>
        <v>0</v>
      </c>
      <c r="R807" s="179"/>
      <c r="S807" s="19"/>
    </row>
    <row r="808" spans="1:19" s="1" customFormat="1" ht="25.5">
      <c r="A808" s="1268" t="s">
        <v>9</v>
      </c>
      <c r="B808" s="1269" t="s">
        <v>10</v>
      </c>
      <c r="C808" s="1269" t="s">
        <v>70</v>
      </c>
      <c r="D808" s="1270"/>
      <c r="E808" s="1288" t="s">
        <v>1013</v>
      </c>
      <c r="F808" s="168" t="s">
        <v>1014</v>
      </c>
      <c r="G808" s="212"/>
      <c r="H808" s="212"/>
      <c r="I808" s="212"/>
      <c r="J808" s="212" t="s">
        <v>1015</v>
      </c>
      <c r="K808" s="168" t="s">
        <v>376</v>
      </c>
      <c r="L808" s="156" t="s">
        <v>40</v>
      </c>
      <c r="M808" s="98" t="s">
        <v>1016</v>
      </c>
      <c r="N808" s="325">
        <v>149</v>
      </c>
      <c r="O808" s="1141">
        <f>SUM(N808-Q808)</f>
        <v>149</v>
      </c>
      <c r="P808" s="1141">
        <v>141.9</v>
      </c>
      <c r="Q808" s="1085"/>
      <c r="R808" s="192" t="s">
        <v>1017</v>
      </c>
      <c r="S808" s="1146">
        <v>14.55</v>
      </c>
    </row>
    <row r="809" spans="1:19" s="1" customFormat="1" ht="26.25" thickBot="1">
      <c r="A809" s="1268"/>
      <c r="B809" s="1269"/>
      <c r="C809" s="1269"/>
      <c r="D809" s="1270"/>
      <c r="E809" s="1288"/>
      <c r="F809" s="168" t="s">
        <v>1018</v>
      </c>
      <c r="G809" s="212" t="s">
        <v>13</v>
      </c>
      <c r="H809" s="212" t="s">
        <v>13</v>
      </c>
      <c r="I809" s="212" t="s">
        <v>13</v>
      </c>
      <c r="J809" s="212" t="s">
        <v>35</v>
      </c>
      <c r="K809" s="212"/>
      <c r="L809" s="148"/>
      <c r="M809" s="1090"/>
      <c r="N809" s="1109"/>
      <c r="O809" s="1105">
        <f>SUM(N809-Q809)</f>
        <v>0</v>
      </c>
      <c r="P809" s="1105"/>
      <c r="Q809" s="1094"/>
      <c r="R809" s="192" t="s">
        <v>1019</v>
      </c>
      <c r="S809" s="1146">
        <v>50</v>
      </c>
    </row>
    <row r="810" spans="1:19" s="1" customFormat="1" ht="51.75" thickBot="1">
      <c r="A810" s="1268"/>
      <c r="B810" s="1269"/>
      <c r="C810" s="1269"/>
      <c r="D810" s="1270"/>
      <c r="E810" s="1289"/>
      <c r="F810" s="95" t="s">
        <v>184</v>
      </c>
      <c r="G810" s="95" t="s">
        <v>139</v>
      </c>
      <c r="H810" s="95" t="s">
        <v>139</v>
      </c>
      <c r="I810" s="95" t="s">
        <v>139</v>
      </c>
      <c r="J810" s="95" t="s">
        <v>139</v>
      </c>
      <c r="K810" s="95" t="s">
        <v>185</v>
      </c>
      <c r="L810" s="1285" t="s">
        <v>24</v>
      </c>
      <c r="M810" s="1290"/>
      <c r="N810" s="1106">
        <f t="shared" ref="N810:Q810" si="176">SUM(N808+N809)</f>
        <v>149</v>
      </c>
      <c r="O810" s="1106">
        <f t="shared" si="176"/>
        <v>149</v>
      </c>
      <c r="P810" s="1106">
        <f t="shared" si="176"/>
        <v>141.9</v>
      </c>
      <c r="Q810" s="1030">
        <f t="shared" si="176"/>
        <v>0</v>
      </c>
      <c r="R810" s="192"/>
      <c r="S810" s="1146"/>
    </row>
    <row r="811" spans="1:19" s="1" customFormat="1" ht="51">
      <c r="A811" s="1268" t="s">
        <v>9</v>
      </c>
      <c r="B811" s="1269" t="s">
        <v>10</v>
      </c>
      <c r="C811" s="1269" t="s">
        <v>13</v>
      </c>
      <c r="D811" s="1270"/>
      <c r="E811" s="1288" t="s">
        <v>1020</v>
      </c>
      <c r="F811" s="208" t="s">
        <v>1021</v>
      </c>
      <c r="G811" s="212" t="s">
        <v>17</v>
      </c>
      <c r="H811" s="212" t="s">
        <v>16</v>
      </c>
      <c r="I811" s="212" t="s">
        <v>16</v>
      </c>
      <c r="J811" s="212" t="s">
        <v>17</v>
      </c>
      <c r="K811" s="168" t="s">
        <v>1022</v>
      </c>
      <c r="L811" s="156" t="s">
        <v>40</v>
      </c>
      <c r="M811" s="98" t="s">
        <v>189</v>
      </c>
      <c r="N811" s="325">
        <v>21.119</v>
      </c>
      <c r="O811" s="1141">
        <f>SUM(N811-Q811)</f>
        <v>21.119</v>
      </c>
      <c r="P811" s="1141">
        <v>20.8</v>
      </c>
      <c r="Q811" s="1085"/>
      <c r="R811" s="192" t="s">
        <v>1023</v>
      </c>
      <c r="S811" s="1146">
        <v>10</v>
      </c>
    </row>
    <row r="812" spans="1:19" s="1" customFormat="1" ht="51.75" thickBot="1">
      <c r="A812" s="1268"/>
      <c r="B812" s="1269"/>
      <c r="C812" s="1269"/>
      <c r="D812" s="1270"/>
      <c r="E812" s="1288"/>
      <c r="F812" s="208" t="s">
        <v>1024</v>
      </c>
      <c r="G812" s="212" t="s">
        <v>16</v>
      </c>
      <c r="H812" s="212" t="s">
        <v>16</v>
      </c>
      <c r="I812" s="212" t="s">
        <v>15</v>
      </c>
      <c r="J812" s="212" t="s">
        <v>16</v>
      </c>
      <c r="K812" s="168" t="s">
        <v>1022</v>
      </c>
      <c r="L812" s="148"/>
      <c r="M812" s="1090"/>
      <c r="N812" s="1109"/>
      <c r="O812" s="1105">
        <f>SUM(N812-Q812)</f>
        <v>0</v>
      </c>
      <c r="P812" s="1105"/>
      <c r="Q812" s="1094"/>
      <c r="R812" s="192" t="s">
        <v>1025</v>
      </c>
      <c r="S812" s="1146">
        <v>6</v>
      </c>
    </row>
    <row r="813" spans="1:19" s="1" customFormat="1" ht="51.75" thickBot="1">
      <c r="A813" s="1268"/>
      <c r="B813" s="1269"/>
      <c r="C813" s="1269"/>
      <c r="D813" s="1270"/>
      <c r="E813" s="1289"/>
      <c r="F813" s="95" t="s">
        <v>184</v>
      </c>
      <c r="G813" s="95" t="s">
        <v>139</v>
      </c>
      <c r="H813" s="95" t="s">
        <v>139</v>
      </c>
      <c r="I813" s="95" t="s">
        <v>139</v>
      </c>
      <c r="J813" s="95" t="s">
        <v>139</v>
      </c>
      <c r="K813" s="95" t="s">
        <v>185</v>
      </c>
      <c r="L813" s="1285" t="s">
        <v>24</v>
      </c>
      <c r="M813" s="1290"/>
      <c r="N813" s="1106">
        <f t="shared" ref="N813:Q813" si="177">SUM(N811+N812)</f>
        <v>21.119</v>
      </c>
      <c r="O813" s="1106">
        <f t="shared" si="177"/>
        <v>21.119</v>
      </c>
      <c r="P813" s="1106">
        <f t="shared" si="177"/>
        <v>20.8</v>
      </c>
      <c r="Q813" s="1030">
        <f t="shared" si="177"/>
        <v>0</v>
      </c>
      <c r="R813" s="192"/>
      <c r="S813" s="1146"/>
    </row>
    <row r="814" spans="1:19" s="44" customFormat="1" ht="38.25">
      <c r="A814" s="1249" t="s">
        <v>9</v>
      </c>
      <c r="B814" s="1252" t="s">
        <v>10</v>
      </c>
      <c r="C814" s="1252" t="s">
        <v>14</v>
      </c>
      <c r="D814" s="1255"/>
      <c r="E814" s="1276" t="s">
        <v>1026</v>
      </c>
      <c r="F814" s="159" t="s">
        <v>1027</v>
      </c>
      <c r="G814" s="212" t="s">
        <v>83</v>
      </c>
      <c r="H814" s="212" t="s">
        <v>83</v>
      </c>
      <c r="I814" s="212" t="s">
        <v>83</v>
      </c>
      <c r="J814" s="212" t="s">
        <v>83</v>
      </c>
      <c r="K814" s="159" t="s">
        <v>1028</v>
      </c>
      <c r="L814" s="156" t="s">
        <v>40</v>
      </c>
      <c r="M814" s="58" t="s">
        <v>1029</v>
      </c>
      <c r="N814" s="46">
        <v>5.6</v>
      </c>
      <c r="O814" s="66">
        <f>SUM(N814-Q814)</f>
        <v>5.6</v>
      </c>
      <c r="P814" s="978"/>
      <c r="Q814" s="898"/>
      <c r="R814" s="178" t="s">
        <v>1030</v>
      </c>
      <c r="S814" s="1146">
        <v>100</v>
      </c>
    </row>
    <row r="815" spans="1:19" s="44" customFormat="1" ht="39" thickBot="1">
      <c r="A815" s="1250"/>
      <c r="B815" s="1253"/>
      <c r="C815" s="1253"/>
      <c r="D815" s="1256"/>
      <c r="E815" s="1276"/>
      <c r="F815" s="159" t="s">
        <v>1031</v>
      </c>
      <c r="G815" s="212"/>
      <c r="H815" s="212"/>
      <c r="I815" s="212"/>
      <c r="J815" s="212"/>
      <c r="K815" s="159" t="s">
        <v>1028</v>
      </c>
      <c r="L815" s="64"/>
      <c r="M815" s="58"/>
      <c r="N815" s="1147"/>
      <c r="O815" s="29">
        <f>SUM(N815-Q815)</f>
        <v>0</v>
      </c>
      <c r="P815" s="978"/>
      <c r="Q815" s="898"/>
      <c r="R815" s="178"/>
      <c r="S815" s="8"/>
    </row>
    <row r="816" spans="1:19" s="44" customFormat="1" ht="51.75" thickBot="1">
      <c r="A816" s="1251"/>
      <c r="B816" s="1254"/>
      <c r="C816" s="1254"/>
      <c r="D816" s="1257"/>
      <c r="E816" s="1276"/>
      <c r="F816" s="95" t="s">
        <v>184</v>
      </c>
      <c r="G816" s="95" t="s">
        <v>139</v>
      </c>
      <c r="H816" s="95" t="s">
        <v>139</v>
      </c>
      <c r="I816" s="95" t="s">
        <v>139</v>
      </c>
      <c r="J816" s="95" t="s">
        <v>139</v>
      </c>
      <c r="K816" s="95" t="s">
        <v>185</v>
      </c>
      <c r="L816" s="1264" t="s">
        <v>24</v>
      </c>
      <c r="M816" s="1266"/>
      <c r="N816" s="1148">
        <f t="shared" ref="N816:Q816" si="178">SUM(N814:N815)</f>
        <v>5.6</v>
      </c>
      <c r="O816" s="1101">
        <f t="shared" si="178"/>
        <v>5.6</v>
      </c>
      <c r="P816" s="1134">
        <f t="shared" si="178"/>
        <v>0</v>
      </c>
      <c r="Q816" s="1030">
        <f t="shared" si="178"/>
        <v>0</v>
      </c>
      <c r="R816" s="179"/>
      <c r="S816" s="19"/>
    </row>
    <row r="817" spans="1:19" s="44" customFormat="1" ht="13.5" thickBot="1">
      <c r="A817" s="20" t="s">
        <v>9</v>
      </c>
      <c r="B817" s="21" t="s">
        <v>10</v>
      </c>
      <c r="C817" s="1135"/>
      <c r="D817" s="1136"/>
      <c r="E817" s="1278" t="s">
        <v>23</v>
      </c>
      <c r="F817" s="1279"/>
      <c r="G817" s="1279"/>
      <c r="H817" s="1279"/>
      <c r="I817" s="1279"/>
      <c r="J817" s="1279"/>
      <c r="K817" s="1279"/>
      <c r="L817" s="1279"/>
      <c r="M817" s="1280"/>
      <c r="N817" s="1066">
        <f t="shared" ref="N817:Q817" si="179">SUM(N786+N789+N792+N795+N798+N801+N804+N807+N810+N813+N816)</f>
        <v>560.11900000000003</v>
      </c>
      <c r="O817" s="1066">
        <f t="shared" si="179"/>
        <v>560.11900000000003</v>
      </c>
      <c r="P817" s="1066">
        <f t="shared" si="179"/>
        <v>258.7</v>
      </c>
      <c r="Q817" s="1067">
        <f t="shared" si="179"/>
        <v>0</v>
      </c>
      <c r="R817" s="179"/>
      <c r="S817" s="19"/>
    </row>
    <row r="818" spans="1:19" s="44" customFormat="1" ht="38.25" customHeight="1" thickBot="1">
      <c r="A818" s="1149" t="s">
        <v>9</v>
      </c>
      <c r="B818" s="1150" t="s">
        <v>11</v>
      </c>
      <c r="C818" s="1151"/>
      <c r="D818" s="1152"/>
      <c r="E818" s="1281" t="s">
        <v>1032</v>
      </c>
      <c r="F818" s="1282"/>
      <c r="G818" s="1282"/>
      <c r="H818" s="1282"/>
      <c r="I818" s="1282"/>
      <c r="J818" s="1282"/>
      <c r="K818" s="1282"/>
      <c r="L818" s="1282"/>
      <c r="M818" s="1282"/>
      <c r="N818" s="1139"/>
      <c r="O818" s="1139"/>
      <c r="P818" s="1139"/>
      <c r="Q818" s="1139"/>
      <c r="R818" s="420"/>
      <c r="S818" s="17"/>
    </row>
    <row r="819" spans="1:19" s="1" customFormat="1" ht="51">
      <c r="A819" s="1249" t="s">
        <v>9</v>
      </c>
      <c r="B819" s="1252" t="s">
        <v>11</v>
      </c>
      <c r="C819" s="1269" t="s">
        <v>9</v>
      </c>
      <c r="D819" s="1270"/>
      <c r="E819" s="1283" t="s">
        <v>1033</v>
      </c>
      <c r="F819" s="225" t="s">
        <v>1034</v>
      </c>
      <c r="G819" s="224"/>
      <c r="H819" s="224">
        <v>2</v>
      </c>
      <c r="I819" s="224">
        <v>2</v>
      </c>
      <c r="J819" s="224">
        <v>1</v>
      </c>
      <c r="K819" s="225" t="s">
        <v>141</v>
      </c>
      <c r="L819" s="161" t="s">
        <v>32</v>
      </c>
      <c r="M819" s="98" t="s">
        <v>1035</v>
      </c>
      <c r="N819" s="1068">
        <v>35</v>
      </c>
      <c r="O819" s="1099">
        <f>SUM(N819-Q819)</f>
        <v>35</v>
      </c>
      <c r="P819" s="1099"/>
      <c r="Q819" s="328"/>
      <c r="R819" s="1153" t="s">
        <v>1036</v>
      </c>
      <c r="S819" s="8" t="s">
        <v>30</v>
      </c>
    </row>
    <row r="820" spans="1:19" s="1" customFormat="1" ht="13.5" thickBot="1">
      <c r="A820" s="1250"/>
      <c r="B820" s="1253"/>
      <c r="C820" s="1269"/>
      <c r="D820" s="1270"/>
      <c r="E820" s="1283"/>
      <c r="F820" s="1079"/>
      <c r="G820" s="1079"/>
      <c r="H820" s="1079"/>
      <c r="I820" s="1079"/>
      <c r="J820" s="1079"/>
      <c r="K820" s="1079"/>
      <c r="L820" s="1154"/>
      <c r="M820" s="1090"/>
      <c r="N820" s="1091"/>
      <c r="O820" s="1093">
        <f>SUM(N820-Q820)</f>
        <v>0</v>
      </c>
      <c r="P820" s="1093"/>
      <c r="Q820" s="1094"/>
      <c r="R820" s="1155"/>
      <c r="S820" s="8"/>
    </row>
    <row r="821" spans="1:19" s="1" customFormat="1" ht="51.75" thickBot="1">
      <c r="A821" s="1251"/>
      <c r="B821" s="1254"/>
      <c r="C821" s="1269"/>
      <c r="D821" s="1270"/>
      <c r="E821" s="1284"/>
      <c r="F821" s="95" t="s">
        <v>184</v>
      </c>
      <c r="G821" s="168" t="s">
        <v>139</v>
      </c>
      <c r="H821" s="168" t="s">
        <v>139</v>
      </c>
      <c r="I821" s="168" t="s">
        <v>139</v>
      </c>
      <c r="J821" s="168" t="s">
        <v>139</v>
      </c>
      <c r="K821" s="208" t="s">
        <v>162</v>
      </c>
      <c r="L821" s="1285" t="s">
        <v>24</v>
      </c>
      <c r="M821" s="1286"/>
      <c r="N821" s="1066">
        <f t="shared" ref="N821:Q821" si="180">SUM(N819:N820)</f>
        <v>35</v>
      </c>
      <c r="O821" s="1066">
        <f t="shared" si="180"/>
        <v>35</v>
      </c>
      <c r="P821" s="1066">
        <f t="shared" si="180"/>
        <v>0</v>
      </c>
      <c r="Q821" s="1067">
        <f t="shared" si="180"/>
        <v>0</v>
      </c>
      <c r="R821" s="179"/>
      <c r="S821" s="19"/>
    </row>
    <row r="822" spans="1:19" s="44" customFormat="1" ht="25.5">
      <c r="A822" s="1268" t="s">
        <v>9</v>
      </c>
      <c r="B822" s="1269" t="s">
        <v>11</v>
      </c>
      <c r="C822" s="1269" t="s">
        <v>10</v>
      </c>
      <c r="D822" s="1270"/>
      <c r="E822" s="1271" t="s">
        <v>1037</v>
      </c>
      <c r="F822" s="227" t="s">
        <v>1038</v>
      </c>
      <c r="G822" s="62">
        <v>100</v>
      </c>
      <c r="H822" s="62">
        <v>100</v>
      </c>
      <c r="I822" s="62">
        <v>100</v>
      </c>
      <c r="J822" s="62">
        <v>100</v>
      </c>
      <c r="K822" s="227" t="s">
        <v>1039</v>
      </c>
      <c r="L822" s="218" t="s">
        <v>1040</v>
      </c>
      <c r="M822" s="69" t="s">
        <v>1041</v>
      </c>
      <c r="N822" s="1068">
        <v>624.29999999999995</v>
      </c>
      <c r="O822" s="1107">
        <f>SUM(N822-Q822)</f>
        <v>624.29999999999995</v>
      </c>
      <c r="P822" s="1107"/>
      <c r="Q822" s="1085"/>
      <c r="R822" s="1153" t="s">
        <v>1042</v>
      </c>
      <c r="S822" s="8" t="s">
        <v>83</v>
      </c>
    </row>
    <row r="823" spans="1:19" s="44" customFormat="1" ht="26.25" thickBot="1">
      <c r="A823" s="1268"/>
      <c r="B823" s="1269"/>
      <c r="C823" s="1269"/>
      <c r="D823" s="1270"/>
      <c r="E823" s="1287"/>
      <c r="F823" s="227" t="s">
        <v>1038</v>
      </c>
      <c r="G823" s="62">
        <v>100</v>
      </c>
      <c r="H823" s="62">
        <v>100</v>
      </c>
      <c r="I823" s="62">
        <v>100</v>
      </c>
      <c r="J823" s="62">
        <v>100</v>
      </c>
      <c r="K823" s="227" t="s">
        <v>1039</v>
      </c>
      <c r="L823" s="150" t="s">
        <v>32</v>
      </c>
      <c r="M823" s="899" t="s">
        <v>1043</v>
      </c>
      <c r="N823" s="1156">
        <v>50</v>
      </c>
      <c r="O823" s="1082">
        <f>SUM(N823-Q823)</f>
        <v>50</v>
      </c>
      <c r="P823" s="1082"/>
      <c r="Q823" s="1087"/>
      <c r="R823" s="1153" t="s">
        <v>1044</v>
      </c>
      <c r="S823" s="8" t="s">
        <v>83</v>
      </c>
    </row>
    <row r="824" spans="1:19" s="1" customFormat="1" ht="51.75" thickBot="1">
      <c r="A824" s="1268"/>
      <c r="B824" s="1269"/>
      <c r="C824" s="1269"/>
      <c r="D824" s="1270"/>
      <c r="E824" s="1271"/>
      <c r="F824" s="95" t="s">
        <v>184</v>
      </c>
      <c r="G824" s="168" t="s">
        <v>139</v>
      </c>
      <c r="H824" s="168" t="s">
        <v>139</v>
      </c>
      <c r="I824" s="168" t="s">
        <v>139</v>
      </c>
      <c r="J824" s="168" t="s">
        <v>139</v>
      </c>
      <c r="K824" s="208" t="s">
        <v>162</v>
      </c>
      <c r="L824" s="1274" t="s">
        <v>24</v>
      </c>
      <c r="M824" s="1275"/>
      <c r="N824" s="1101">
        <f>SUM(N822:N823)</f>
        <v>674.3</v>
      </c>
      <c r="O824" s="1157">
        <f>SUM(O822:O823)</f>
        <v>674.3</v>
      </c>
      <c r="P824" s="1157">
        <f>SUM(P822:P823)</f>
        <v>0</v>
      </c>
      <c r="Q824" s="1158">
        <f>SUM(Q822:Q823)</f>
        <v>0</v>
      </c>
      <c r="R824" s="179"/>
      <c r="S824" s="19"/>
    </row>
    <row r="825" spans="1:19" s="44" customFormat="1" ht="38.25">
      <c r="A825" s="1268" t="s">
        <v>9</v>
      </c>
      <c r="B825" s="1269" t="s">
        <v>11</v>
      </c>
      <c r="C825" s="1269" t="s">
        <v>11</v>
      </c>
      <c r="D825" s="1270"/>
      <c r="E825" s="1273" t="s">
        <v>1045</v>
      </c>
      <c r="F825" s="227" t="s">
        <v>1046</v>
      </c>
      <c r="G825" s="62"/>
      <c r="H825" s="62"/>
      <c r="I825" s="62">
        <v>1</v>
      </c>
      <c r="J825" s="62"/>
      <c r="K825" s="225" t="s">
        <v>898</v>
      </c>
      <c r="L825" s="470" t="s">
        <v>32</v>
      </c>
      <c r="M825" s="18" t="s">
        <v>891</v>
      </c>
      <c r="N825" s="258">
        <v>5</v>
      </c>
      <c r="O825" s="908">
        <f>SUM(N825-Q825)</f>
        <v>5</v>
      </c>
      <c r="P825" s="1107"/>
      <c r="Q825" s="1085"/>
      <c r="R825" s="1153" t="s">
        <v>1047</v>
      </c>
      <c r="S825" s="8" t="s">
        <v>15</v>
      </c>
    </row>
    <row r="826" spans="1:19" s="1" customFormat="1" ht="13.5" thickBot="1">
      <c r="A826" s="1268"/>
      <c r="B826" s="1269"/>
      <c r="C826" s="1269"/>
      <c r="D826" s="1270"/>
      <c r="E826" s="1273"/>
      <c r="F826" s="62"/>
      <c r="G826" s="62"/>
      <c r="H826" s="62"/>
      <c r="I826" s="62"/>
      <c r="J826" s="62"/>
      <c r="K826" s="62"/>
      <c r="L826" s="217"/>
      <c r="M826" s="955"/>
      <c r="N826" s="1156"/>
      <c r="O826" s="1082">
        <f>SUM(N826-Q826)</f>
        <v>0</v>
      </c>
      <c r="P826" s="1082"/>
      <c r="Q826" s="1159"/>
      <c r="R826" s="192"/>
      <c r="S826" s="8"/>
    </row>
    <row r="827" spans="1:19" s="1" customFormat="1" ht="51.75" thickBot="1">
      <c r="A827" s="1268"/>
      <c r="B827" s="1269"/>
      <c r="C827" s="1269"/>
      <c r="D827" s="1270"/>
      <c r="E827" s="1273"/>
      <c r="F827" s="95" t="s">
        <v>184</v>
      </c>
      <c r="G827" s="168" t="s">
        <v>139</v>
      </c>
      <c r="H827" s="168" t="s">
        <v>139</v>
      </c>
      <c r="I827" s="168" t="s">
        <v>139</v>
      </c>
      <c r="J827" s="168" t="s">
        <v>139</v>
      </c>
      <c r="K827" s="208" t="s">
        <v>162</v>
      </c>
      <c r="L827" s="1274" t="s">
        <v>24</v>
      </c>
      <c r="M827" s="1275"/>
      <c r="N827" s="1101">
        <f t="shared" ref="N827:Q827" si="181">SUM(N825:N826)</f>
        <v>5</v>
      </c>
      <c r="O827" s="1157">
        <f t="shared" si="181"/>
        <v>5</v>
      </c>
      <c r="P827" s="1157">
        <f t="shared" si="181"/>
        <v>0</v>
      </c>
      <c r="Q827" s="1158">
        <f t="shared" si="181"/>
        <v>0</v>
      </c>
      <c r="R827" s="179"/>
      <c r="S827" s="19"/>
    </row>
    <row r="828" spans="1:19" s="44" customFormat="1" ht="51">
      <c r="A828" s="1268" t="s">
        <v>9</v>
      </c>
      <c r="B828" s="1269" t="s">
        <v>11</v>
      </c>
      <c r="C828" s="1269" t="s">
        <v>33</v>
      </c>
      <c r="D828" s="1270"/>
      <c r="E828" s="1273" t="s">
        <v>1048</v>
      </c>
      <c r="F828" s="227" t="s">
        <v>896</v>
      </c>
      <c r="G828" s="62"/>
      <c r="H828" s="62">
        <v>2</v>
      </c>
      <c r="I828" s="62"/>
      <c r="J828" s="62"/>
      <c r="K828" s="161" t="s">
        <v>890</v>
      </c>
      <c r="L828" s="470" t="s">
        <v>32</v>
      </c>
      <c r="M828" s="18" t="s">
        <v>891</v>
      </c>
      <c r="N828" s="258">
        <v>25</v>
      </c>
      <c r="O828" s="908">
        <f>SUM(N828-Q828)</f>
        <v>25</v>
      </c>
      <c r="P828" s="1107"/>
      <c r="Q828" s="1085"/>
      <c r="R828" s="1160" t="s">
        <v>1049</v>
      </c>
      <c r="S828" s="8" t="s">
        <v>16</v>
      </c>
    </row>
    <row r="829" spans="1:19" s="1" customFormat="1" ht="13.5" thickBot="1">
      <c r="A829" s="1268"/>
      <c r="B829" s="1269"/>
      <c r="C829" s="1269"/>
      <c r="D829" s="1270"/>
      <c r="E829" s="1276"/>
      <c r="F829" s="1161"/>
      <c r="G829" s="1161"/>
      <c r="H829" s="1161"/>
      <c r="I829" s="1161"/>
      <c r="J829" s="1161"/>
      <c r="K829" s="1161"/>
      <c r="L829" s="727"/>
      <c r="M829" s="955"/>
      <c r="N829" s="1156"/>
      <c r="O829" s="1082">
        <f>SUM(N829-Q829)</f>
        <v>0</v>
      </c>
      <c r="P829" s="1082"/>
      <c r="Q829" s="1159"/>
      <c r="R829" s="192"/>
      <c r="S829" s="8"/>
    </row>
    <row r="830" spans="1:19" s="1" customFormat="1" ht="51.75" thickBot="1">
      <c r="A830" s="1268"/>
      <c r="B830" s="1269"/>
      <c r="C830" s="1269"/>
      <c r="D830" s="1270"/>
      <c r="E830" s="1276"/>
      <c r="F830" s="95" t="s">
        <v>184</v>
      </c>
      <c r="G830" s="168" t="s">
        <v>139</v>
      </c>
      <c r="H830" s="168" t="s">
        <v>139</v>
      </c>
      <c r="I830" s="168" t="s">
        <v>139</v>
      </c>
      <c r="J830" s="168" t="s">
        <v>139</v>
      </c>
      <c r="K830" s="208" t="s">
        <v>162</v>
      </c>
      <c r="L830" s="1277" t="s">
        <v>24</v>
      </c>
      <c r="M830" s="1275"/>
      <c r="N830" s="1101">
        <f t="shared" ref="N830:Q830" si="182">SUM(N828:N829)</f>
        <v>25</v>
      </c>
      <c r="O830" s="1157">
        <f t="shared" si="182"/>
        <v>25</v>
      </c>
      <c r="P830" s="1157">
        <f t="shared" si="182"/>
        <v>0</v>
      </c>
      <c r="Q830" s="1158">
        <f t="shared" si="182"/>
        <v>0</v>
      </c>
      <c r="R830" s="179"/>
      <c r="S830" s="19"/>
    </row>
    <row r="831" spans="1:19" s="44" customFormat="1" ht="13.5" thickBot="1">
      <c r="A831" s="20" t="s">
        <v>9</v>
      </c>
      <c r="B831" s="21" t="s">
        <v>11</v>
      </c>
      <c r="C831" s="1135"/>
      <c r="D831" s="1136"/>
      <c r="E831" s="1265" t="s">
        <v>23</v>
      </c>
      <c r="F831" s="1264"/>
      <c r="G831" s="1264"/>
      <c r="H831" s="1264"/>
      <c r="I831" s="1264"/>
      <c r="J831" s="1264"/>
      <c r="K831" s="1264"/>
      <c r="L831" s="1264"/>
      <c r="M831" s="1266"/>
      <c r="N831" s="1148">
        <f>SUM(N821+N824+N827+N830)</f>
        <v>739.3</v>
      </c>
      <c r="O831" s="1148">
        <f>SUM(O821+O824+O827+O830)</f>
        <v>739.3</v>
      </c>
      <c r="P831" s="1148">
        <f>SUM(P821+P824+P827+P830)</f>
        <v>0</v>
      </c>
      <c r="Q831" s="1162">
        <f>SUM(Q821+Q824+Q827+Q830)</f>
        <v>0</v>
      </c>
      <c r="R831" s="179"/>
      <c r="S831" s="19"/>
    </row>
    <row r="832" spans="1:19" s="44" customFormat="1" ht="27" customHeight="1" thickBot="1">
      <c r="A832" s="20" t="s">
        <v>9</v>
      </c>
      <c r="B832" s="21" t="s">
        <v>33</v>
      </c>
      <c r="C832" s="413"/>
      <c r="D832" s="1163"/>
      <c r="E832" s="1247" t="s">
        <v>1050</v>
      </c>
      <c r="F832" s="1267"/>
      <c r="G832" s="1248"/>
      <c r="H832" s="1248"/>
      <c r="I832" s="1248"/>
      <c r="J832" s="1248"/>
      <c r="K832" s="1248"/>
      <c r="L832" s="1248"/>
      <c r="M832" s="1248"/>
      <c r="N832" s="1139"/>
      <c r="O832" s="1139"/>
      <c r="P832" s="1139"/>
      <c r="Q832" s="1139"/>
      <c r="R832" s="1164"/>
      <c r="S832" s="17"/>
    </row>
    <row r="833" spans="1:19" s="44" customFormat="1" ht="38.450000000000003" customHeight="1">
      <c r="A833" s="1249" t="s">
        <v>9</v>
      </c>
      <c r="B833" s="1252" t="s">
        <v>33</v>
      </c>
      <c r="C833" s="1252" t="s">
        <v>9</v>
      </c>
      <c r="D833" s="1255"/>
      <c r="E833" s="1258" t="s">
        <v>1051</v>
      </c>
      <c r="F833" s="95" t="s">
        <v>1052</v>
      </c>
      <c r="G833" s="935"/>
      <c r="H833" s="935" t="s">
        <v>15</v>
      </c>
      <c r="I833" s="935"/>
      <c r="J833" s="935"/>
      <c r="K833" s="95" t="s">
        <v>1053</v>
      </c>
      <c r="L833" s="214" t="s">
        <v>32</v>
      </c>
      <c r="M833" s="1063" t="s">
        <v>891</v>
      </c>
      <c r="N833" s="1068">
        <v>30</v>
      </c>
      <c r="O833" s="1099">
        <f>SUM(N833-Q833)</f>
        <v>30</v>
      </c>
      <c r="P833" s="1129"/>
      <c r="Q833" s="1130"/>
      <c r="R833" s="270" t="s">
        <v>1054</v>
      </c>
      <c r="S833" s="8" t="s">
        <v>83</v>
      </c>
    </row>
    <row r="834" spans="1:19" s="44" customFormat="1" ht="30" customHeight="1" thickBot="1">
      <c r="A834" s="1250"/>
      <c r="B834" s="1253"/>
      <c r="C834" s="1253"/>
      <c r="D834" s="1256"/>
      <c r="E834" s="1259"/>
      <c r="F834" s="212"/>
      <c r="G834" s="212"/>
      <c r="H834" s="212"/>
      <c r="I834" s="212"/>
      <c r="J834" s="212"/>
      <c r="K834" s="212"/>
      <c r="L834" s="1165"/>
      <c r="M834" s="1063"/>
      <c r="N834" s="1132"/>
      <c r="O834" s="1069">
        <f>SUM(N834-Q834)</f>
        <v>0</v>
      </c>
      <c r="P834" s="1166"/>
      <c r="Q834" s="1167"/>
      <c r="R834" s="270"/>
      <c r="S834" s="8"/>
    </row>
    <row r="835" spans="1:19" s="44" customFormat="1" ht="51.75" thickBot="1">
      <c r="A835" s="1251"/>
      <c r="B835" s="1254"/>
      <c r="C835" s="1254"/>
      <c r="D835" s="1257"/>
      <c r="E835" s="1260"/>
      <c r="F835" s="95" t="s">
        <v>184</v>
      </c>
      <c r="G835" s="168" t="s">
        <v>139</v>
      </c>
      <c r="H835" s="168" t="s">
        <v>139</v>
      </c>
      <c r="I835" s="168" t="s">
        <v>139</v>
      </c>
      <c r="J835" s="168" t="s">
        <v>139</v>
      </c>
      <c r="K835" s="208" t="s">
        <v>162</v>
      </c>
      <c r="L835" s="1264" t="s">
        <v>24</v>
      </c>
      <c r="M835" s="1264"/>
      <c r="N835" s="1066">
        <f t="shared" ref="N835:Q835" si="183">SUM(N833:N834)</f>
        <v>30</v>
      </c>
      <c r="O835" s="1066">
        <f t="shared" si="183"/>
        <v>30</v>
      </c>
      <c r="P835" s="1066">
        <f t="shared" si="183"/>
        <v>0</v>
      </c>
      <c r="Q835" s="1067">
        <f t="shared" si="183"/>
        <v>0</v>
      </c>
      <c r="R835" s="270"/>
      <c r="S835" s="8"/>
    </row>
    <row r="836" spans="1:19" s="1" customFormat="1" ht="67.5" customHeight="1">
      <c r="A836" s="1268" t="s">
        <v>9</v>
      </c>
      <c r="B836" s="1269" t="s">
        <v>33</v>
      </c>
      <c r="C836" s="1269" t="s">
        <v>10</v>
      </c>
      <c r="D836" s="1270"/>
      <c r="E836" s="1271" t="s">
        <v>1055</v>
      </c>
      <c r="F836" s="159" t="s">
        <v>912</v>
      </c>
      <c r="G836" s="1079"/>
      <c r="H836" s="1079"/>
      <c r="I836" s="1079">
        <v>1</v>
      </c>
      <c r="J836" s="1079">
        <v>1</v>
      </c>
      <c r="K836" s="159" t="s">
        <v>143</v>
      </c>
      <c r="L836" s="148" t="s">
        <v>32</v>
      </c>
      <c r="M836" s="98" t="s">
        <v>56</v>
      </c>
      <c r="N836" s="1168">
        <v>5</v>
      </c>
      <c r="O836" s="1141">
        <f>SUM(N836-Q836)</f>
        <v>5</v>
      </c>
      <c r="P836" s="327"/>
      <c r="Q836" s="328"/>
      <c r="R836" s="1169" t="s">
        <v>1056</v>
      </c>
      <c r="S836" s="8" t="s">
        <v>16</v>
      </c>
    </row>
    <row r="837" spans="1:19" s="1" customFormat="1" ht="13.5" thickBot="1">
      <c r="A837" s="1268"/>
      <c r="B837" s="1269"/>
      <c r="C837" s="1269"/>
      <c r="D837" s="1270"/>
      <c r="E837" s="1271"/>
      <c r="F837" s="1079"/>
      <c r="G837" s="1079"/>
      <c r="H837" s="1079"/>
      <c r="I837" s="1079"/>
      <c r="J837" s="1079"/>
      <c r="K837" s="1079"/>
      <c r="L837" s="148"/>
      <c r="M837" s="1170"/>
      <c r="N837" s="1171"/>
      <c r="O837" s="1144">
        <f>SUM(N837-Q837)</f>
        <v>0</v>
      </c>
      <c r="P837" s="1172"/>
      <c r="Q837" s="1133"/>
      <c r="R837" s="178"/>
      <c r="S837" s="8"/>
    </row>
    <row r="838" spans="1:19" s="1" customFormat="1" ht="51.75" thickBot="1">
      <c r="A838" s="1268"/>
      <c r="B838" s="1269"/>
      <c r="C838" s="1269"/>
      <c r="D838" s="1270"/>
      <c r="E838" s="1272"/>
      <c r="F838" s="95" t="s">
        <v>184</v>
      </c>
      <c r="G838" s="168" t="s">
        <v>139</v>
      </c>
      <c r="H838" s="168" t="s">
        <v>139</v>
      </c>
      <c r="I838" s="168" t="s">
        <v>139</v>
      </c>
      <c r="J838" s="168" t="s">
        <v>139</v>
      </c>
      <c r="K838" s="208" t="s">
        <v>162</v>
      </c>
      <c r="L838" s="1264" t="s">
        <v>24</v>
      </c>
      <c r="M838" s="1264"/>
      <c r="N838" s="1106">
        <f t="shared" ref="N838:Q838" si="184">SUM(N836:N837)</f>
        <v>5</v>
      </c>
      <c r="O838" s="1111">
        <f t="shared" si="184"/>
        <v>5</v>
      </c>
      <c r="P838" s="1111">
        <f t="shared" si="184"/>
        <v>0</v>
      </c>
      <c r="Q838" s="1112">
        <f t="shared" si="184"/>
        <v>0</v>
      </c>
      <c r="R838" s="179"/>
      <c r="S838" s="19"/>
    </row>
    <row r="839" spans="1:19" s="44" customFormat="1" ht="13.5" thickBot="1">
      <c r="A839" s="20" t="s">
        <v>9</v>
      </c>
      <c r="B839" s="21" t="s">
        <v>33</v>
      </c>
      <c r="C839" s="1173"/>
      <c r="D839" s="1138"/>
      <c r="E839" s="1225" t="s">
        <v>23</v>
      </c>
      <c r="F839" s="1226"/>
      <c r="G839" s="1226"/>
      <c r="H839" s="1226"/>
      <c r="I839" s="1226"/>
      <c r="J839" s="1226"/>
      <c r="K839" s="1226"/>
      <c r="L839" s="1226"/>
      <c r="M839" s="1227"/>
      <c r="N839" s="1066">
        <f t="shared" ref="N839:Q839" si="185">SUM(N835+N838)</f>
        <v>35</v>
      </c>
      <c r="O839" s="1066">
        <f t="shared" si="185"/>
        <v>35</v>
      </c>
      <c r="P839" s="1066">
        <f t="shared" si="185"/>
        <v>0</v>
      </c>
      <c r="Q839" s="1067">
        <f t="shared" si="185"/>
        <v>0</v>
      </c>
      <c r="R839" s="179"/>
      <c r="S839" s="19"/>
    </row>
    <row r="840" spans="1:19" s="44" customFormat="1" ht="51.75" customHeight="1" thickBot="1">
      <c r="A840" s="20" t="s">
        <v>9</v>
      </c>
      <c r="B840" s="21" t="s">
        <v>12</v>
      </c>
      <c r="C840" s="413"/>
      <c r="D840" s="1163"/>
      <c r="E840" s="1247" t="s">
        <v>1057</v>
      </c>
      <c r="F840" s="1248"/>
      <c r="G840" s="1248"/>
      <c r="H840" s="1248"/>
      <c r="I840" s="1248"/>
      <c r="J840" s="1248"/>
      <c r="K840" s="1248"/>
      <c r="L840" s="1248"/>
      <c r="M840" s="1248"/>
      <c r="N840" s="1139"/>
      <c r="O840" s="1139"/>
      <c r="P840" s="1139"/>
      <c r="Q840" s="1139"/>
      <c r="R840" s="1164"/>
      <c r="S840" s="17"/>
    </row>
    <row r="841" spans="1:19" s="44" customFormat="1" ht="56.25" customHeight="1">
      <c r="A841" s="1249" t="s">
        <v>9</v>
      </c>
      <c r="B841" s="1252" t="s">
        <v>12</v>
      </c>
      <c r="C841" s="1252" t="s">
        <v>9</v>
      </c>
      <c r="D841" s="1255"/>
      <c r="E841" s="1258" t="s">
        <v>1058</v>
      </c>
      <c r="F841" s="95" t="s">
        <v>1059</v>
      </c>
      <c r="G841" s="935"/>
      <c r="H841" s="935" t="s">
        <v>1060</v>
      </c>
      <c r="I841" s="935" t="s">
        <v>1060</v>
      </c>
      <c r="J841" s="209" t="s">
        <v>1061</v>
      </c>
      <c r="K841" s="1261" t="s">
        <v>1062</v>
      </c>
      <c r="L841" s="214" t="s">
        <v>32</v>
      </c>
      <c r="M841" s="1063" t="s">
        <v>891</v>
      </c>
      <c r="N841" s="1068">
        <v>130</v>
      </c>
      <c r="O841" s="1099">
        <f>SUM(N841-Q841)</f>
        <v>130</v>
      </c>
      <c r="P841" s="1129"/>
      <c r="Q841" s="1085"/>
      <c r="R841" s="1142" t="s">
        <v>1063</v>
      </c>
      <c r="S841" s="209" t="s">
        <v>1064</v>
      </c>
    </row>
    <row r="842" spans="1:19" s="44" customFormat="1" ht="49.5" customHeight="1">
      <c r="A842" s="1250"/>
      <c r="B842" s="1253"/>
      <c r="C842" s="1253"/>
      <c r="D842" s="1256"/>
      <c r="E842" s="1259"/>
      <c r="F842" s="95" t="s">
        <v>1059</v>
      </c>
      <c r="G842" s="212"/>
      <c r="H842" s="212"/>
      <c r="I842" s="1174" t="s">
        <v>1065</v>
      </c>
      <c r="J842" s="1174" t="s">
        <v>1066</v>
      </c>
      <c r="K842" s="1262"/>
      <c r="L842" s="214" t="s">
        <v>32</v>
      </c>
      <c r="M842" s="1063" t="s">
        <v>891</v>
      </c>
      <c r="N842" s="1156"/>
      <c r="O842" s="1083">
        <f t="shared" ref="O842" si="186">SUM(N842-Q842)</f>
        <v>0</v>
      </c>
      <c r="P842" s="1175"/>
      <c r="Q842" s="1081"/>
      <c r="R842" s="1142" t="s">
        <v>1067</v>
      </c>
      <c r="S842" s="1174" t="s">
        <v>1068</v>
      </c>
    </row>
    <row r="843" spans="1:19" s="44" customFormat="1" ht="25.5">
      <c r="A843" s="1250"/>
      <c r="B843" s="1253"/>
      <c r="C843" s="1253"/>
      <c r="D843" s="1256"/>
      <c r="E843" s="1259"/>
      <c r="F843" s="95" t="s">
        <v>1059</v>
      </c>
      <c r="G843" s="212"/>
      <c r="H843" s="212"/>
      <c r="I843" s="212"/>
      <c r="J843" s="1174" t="s">
        <v>1069</v>
      </c>
      <c r="K843" s="1262"/>
      <c r="L843" s="95" t="s">
        <v>32</v>
      </c>
      <c r="M843" s="1170" t="s">
        <v>891</v>
      </c>
      <c r="N843" s="1156">
        <v>29</v>
      </c>
      <c r="O843" s="1083">
        <f>SUM(N843-Q843)</f>
        <v>29</v>
      </c>
      <c r="P843" s="1175"/>
      <c r="Q843" s="1081"/>
      <c r="R843" s="1142" t="s">
        <v>1070</v>
      </c>
      <c r="S843" s="1174" t="s">
        <v>1069</v>
      </c>
    </row>
    <row r="844" spans="1:19" s="44" customFormat="1" ht="32.25" customHeight="1" thickBot="1">
      <c r="A844" s="1250"/>
      <c r="B844" s="1253"/>
      <c r="C844" s="1253"/>
      <c r="D844" s="1256"/>
      <c r="E844" s="1259"/>
      <c r="F844" s="95" t="s">
        <v>1059</v>
      </c>
      <c r="G844" s="212"/>
      <c r="H844" s="212"/>
      <c r="I844" s="212"/>
      <c r="J844" s="1176" t="s">
        <v>1071</v>
      </c>
      <c r="K844" s="1263"/>
      <c r="L844" s="93" t="s">
        <v>32</v>
      </c>
      <c r="M844" s="1063" t="s">
        <v>891</v>
      </c>
      <c r="N844" s="1132"/>
      <c r="O844" s="334">
        <f>SUM(N844-Q844)</f>
        <v>0</v>
      </c>
      <c r="P844" s="1166"/>
      <c r="Q844" s="1077"/>
      <c r="R844" s="1177" t="s">
        <v>1072</v>
      </c>
      <c r="S844" s="1176" t="s">
        <v>1071</v>
      </c>
    </row>
    <row r="845" spans="1:19" s="44" customFormat="1" ht="20.25" customHeight="1" thickBot="1">
      <c r="A845" s="1251"/>
      <c r="B845" s="1254"/>
      <c r="C845" s="1254"/>
      <c r="D845" s="1257"/>
      <c r="E845" s="1260"/>
      <c r="F845" s="95" t="s">
        <v>184</v>
      </c>
      <c r="G845" s="168" t="s">
        <v>139</v>
      </c>
      <c r="H845" s="168" t="s">
        <v>139</v>
      </c>
      <c r="I845" s="168" t="s">
        <v>139</v>
      </c>
      <c r="J845" s="168" t="s">
        <v>139</v>
      </c>
      <c r="K845" s="208" t="s">
        <v>162</v>
      </c>
      <c r="L845" s="1264" t="s">
        <v>24</v>
      </c>
      <c r="M845" s="1264"/>
      <c r="N845" s="1095">
        <f>SUM(N841:N844)</f>
        <v>159</v>
      </c>
      <c r="O845" s="1095">
        <f>SUM(O841:O844)</f>
        <v>159</v>
      </c>
      <c r="P845" s="1067">
        <f>SUM(P841:P844)</f>
        <v>0</v>
      </c>
      <c r="Q845" s="1067">
        <f>SUM(Q841:Q844)</f>
        <v>0</v>
      </c>
      <c r="R845" s="194"/>
      <c r="S845" s="19"/>
    </row>
    <row r="846" spans="1:19" s="44" customFormat="1" ht="13.5" thickBot="1">
      <c r="A846" s="20" t="s">
        <v>9</v>
      </c>
      <c r="B846" s="21" t="s">
        <v>12</v>
      </c>
      <c r="C846" s="1173"/>
      <c r="D846" s="1138"/>
      <c r="E846" s="1225" t="s">
        <v>23</v>
      </c>
      <c r="F846" s="1226"/>
      <c r="G846" s="1226"/>
      <c r="H846" s="1226"/>
      <c r="I846" s="1226"/>
      <c r="J846" s="1226"/>
      <c r="K846" s="1226"/>
      <c r="L846" s="1226"/>
      <c r="M846" s="1227"/>
      <c r="N846" s="1178">
        <f t="shared" ref="N846:Q846" si="187">SUM(N845)</f>
        <v>159</v>
      </c>
      <c r="O846" s="1178">
        <f t="shared" si="187"/>
        <v>159</v>
      </c>
      <c r="P846" s="1178">
        <f t="shared" si="187"/>
        <v>0</v>
      </c>
      <c r="Q846" s="1179">
        <f t="shared" si="187"/>
        <v>0</v>
      </c>
      <c r="R846" s="1180"/>
      <c r="S846" s="19"/>
    </row>
    <row r="847" spans="1:19" s="44" customFormat="1" ht="13.5" thickBot="1">
      <c r="A847" s="1181" t="s">
        <v>9</v>
      </c>
      <c r="B847" s="1228" t="s">
        <v>25</v>
      </c>
      <c r="C847" s="1229"/>
      <c r="D847" s="1230"/>
      <c r="E847" s="1230"/>
      <c r="F847" s="1230"/>
      <c r="G847" s="1230"/>
      <c r="H847" s="1230"/>
      <c r="I847" s="1230"/>
      <c r="J847" s="1230"/>
      <c r="K847" s="1230"/>
      <c r="L847" s="1230"/>
      <c r="M847" s="1231"/>
      <c r="N847" s="1162">
        <f>SUM(N782+N817+N831+N839+N846)</f>
        <v>5417.7190000000001</v>
      </c>
      <c r="O847" s="1162">
        <f>SUM(O782+O817+O831+O839+O846)</f>
        <v>5417.7190000000001</v>
      </c>
      <c r="P847" s="1162">
        <f>SUM(P782+P817+P831+P839+P846)</f>
        <v>2729</v>
      </c>
      <c r="Q847" s="1162">
        <f>SUM(Q782+Q817+Q831+Q839+Q846)</f>
        <v>0</v>
      </c>
      <c r="R847" s="179"/>
      <c r="S847" s="19"/>
    </row>
    <row r="848" spans="1:19" s="144" customFormat="1" ht="13.5" thickBot="1">
      <c r="A848" s="1232" t="s">
        <v>26</v>
      </c>
      <c r="B848" s="1233"/>
      <c r="C848" s="1233"/>
      <c r="D848" s="1233"/>
      <c r="E848" s="1233"/>
      <c r="F848" s="1233"/>
      <c r="G848" s="1233"/>
      <c r="H848" s="1233"/>
      <c r="I848" s="1233"/>
      <c r="J848" s="1233"/>
      <c r="K848" s="1233"/>
      <c r="L848" s="1233"/>
      <c r="M848" s="1233"/>
      <c r="N848" s="1137">
        <f>SUM(N847)</f>
        <v>5417.7190000000001</v>
      </c>
      <c r="O848" s="1137">
        <f t="shared" ref="O848:Q848" si="188">SUM(O847)</f>
        <v>5417.7190000000001</v>
      </c>
      <c r="P848" s="1137">
        <f t="shared" si="188"/>
        <v>2729</v>
      </c>
      <c r="Q848" s="1037">
        <f t="shared" si="188"/>
        <v>0</v>
      </c>
      <c r="R848" s="179"/>
      <c r="S848" s="19"/>
    </row>
    <row r="849" spans="1:19" s="144" customFormat="1" ht="13.5" thickBot="1">
      <c r="A849" s="1182"/>
      <c r="B849" s="1182"/>
      <c r="C849" s="1182"/>
      <c r="D849" s="1182"/>
      <c r="E849" s="1182"/>
      <c r="F849" s="1182"/>
      <c r="G849" s="1182"/>
      <c r="H849" s="1182"/>
      <c r="I849" s="1182"/>
      <c r="J849" s="1182"/>
      <c r="K849" s="1182"/>
      <c r="L849" s="1182"/>
      <c r="M849" s="1182"/>
      <c r="N849" s="1041"/>
      <c r="O849" s="1041"/>
      <c r="P849" s="1041"/>
      <c r="Q849" s="1041"/>
      <c r="R849" s="515"/>
      <c r="S849" s="1183"/>
    </row>
    <row r="850" spans="1:19" ht="13.5" thickBot="1">
      <c r="A850" s="1234" t="s">
        <v>68</v>
      </c>
      <c r="B850" s="1235"/>
      <c r="C850" s="1235"/>
      <c r="D850" s="1235"/>
      <c r="E850" s="1235"/>
      <c r="F850" s="1235"/>
      <c r="G850" s="1235"/>
      <c r="H850" s="1235"/>
      <c r="I850" s="1235"/>
      <c r="J850" s="1235"/>
      <c r="K850" s="1235"/>
      <c r="L850" s="1235"/>
      <c r="M850" s="1236"/>
      <c r="N850" s="1237" t="s">
        <v>136</v>
      </c>
      <c r="O850" s="1238"/>
      <c r="P850" s="1238"/>
      <c r="Q850" s="1239"/>
      <c r="R850" s="85"/>
      <c r="S850" s="86"/>
    </row>
    <row r="851" spans="1:19" s="1" customFormat="1" ht="13.5" thickBot="1">
      <c r="A851" s="1240" t="s">
        <v>24</v>
      </c>
      <c r="B851" s="1241"/>
      <c r="C851" s="1241"/>
      <c r="D851" s="1241"/>
      <c r="E851" s="1241"/>
      <c r="F851" s="1241"/>
      <c r="G851" s="1241"/>
      <c r="H851" s="1241"/>
      <c r="I851" s="1241"/>
      <c r="J851" s="1241"/>
      <c r="K851" s="1241"/>
      <c r="L851" s="1241"/>
      <c r="M851" s="1242"/>
      <c r="N851" s="1243">
        <f>SUM(N852+N863)</f>
        <v>5417.719000000001</v>
      </c>
      <c r="O851" s="1244"/>
      <c r="P851" s="1244"/>
      <c r="Q851" s="1245"/>
      <c r="R851" s="1184"/>
      <c r="S851" s="1185"/>
    </row>
    <row r="852" spans="1:19" s="1" customFormat="1" ht="13.5" thickBot="1">
      <c r="A852" s="1189" t="s">
        <v>28</v>
      </c>
      <c r="B852" s="1190"/>
      <c r="C852" s="1190"/>
      <c r="D852" s="1190"/>
      <c r="E852" s="1190"/>
      <c r="F852" s="1190"/>
      <c r="G852" s="1190"/>
      <c r="H852" s="1190"/>
      <c r="I852" s="1190"/>
      <c r="J852" s="1190"/>
      <c r="K852" s="1190"/>
      <c r="L852" s="1190"/>
      <c r="M852" s="1246"/>
      <c r="N852" s="1192">
        <f>SUM(N853:Q862)</f>
        <v>5406.719000000001</v>
      </c>
      <c r="O852" s="1193"/>
      <c r="P852" s="1193"/>
      <c r="Q852" s="1194"/>
      <c r="R852" s="1184"/>
      <c r="S852" s="1185"/>
    </row>
    <row r="853" spans="1:19" s="1" customFormat="1">
      <c r="A853" s="1216" t="s">
        <v>47</v>
      </c>
      <c r="B853" s="1217"/>
      <c r="C853" s="1217"/>
      <c r="D853" s="1217"/>
      <c r="E853" s="1217"/>
      <c r="F853" s="1217"/>
      <c r="G853" s="1217"/>
      <c r="H853" s="1217"/>
      <c r="I853" s="1217"/>
      <c r="J853" s="1217"/>
      <c r="K853" s="1217"/>
      <c r="L853" s="1217"/>
      <c r="M853" s="1218"/>
      <c r="N853" s="1198">
        <f>SUMIF(L727:L850,"SB",N727:N850)</f>
        <v>4178.3</v>
      </c>
      <c r="O853" s="1199"/>
      <c r="P853" s="1199"/>
      <c r="Q853" s="1200"/>
      <c r="R853" s="1186"/>
      <c r="S853" s="1187"/>
    </row>
    <row r="854" spans="1:19" s="1" customFormat="1">
      <c r="A854" s="1195" t="s">
        <v>48</v>
      </c>
      <c r="B854" s="1196"/>
      <c r="C854" s="1196"/>
      <c r="D854" s="1196"/>
      <c r="E854" s="1196"/>
      <c r="F854" s="1196"/>
      <c r="G854" s="1196"/>
      <c r="H854" s="1196"/>
      <c r="I854" s="1196"/>
      <c r="J854" s="1196"/>
      <c r="K854" s="1196"/>
      <c r="L854" s="1196"/>
      <c r="M854" s="1197"/>
      <c r="N854" s="1201">
        <f>SUMIF(L727:L850,"VD",N727:N850)</f>
        <v>559.81899999999996</v>
      </c>
      <c r="O854" s="1202"/>
      <c r="P854" s="1202"/>
      <c r="Q854" s="1203"/>
      <c r="R854" s="1186"/>
      <c r="S854" s="1187"/>
    </row>
    <row r="855" spans="1:19" s="1" customFormat="1">
      <c r="A855" s="1219" t="s">
        <v>61</v>
      </c>
      <c r="B855" s="1220"/>
      <c r="C855" s="1220"/>
      <c r="D855" s="1220"/>
      <c r="E855" s="1220"/>
      <c r="F855" s="1220"/>
      <c r="G855" s="1220"/>
      <c r="H855" s="1220"/>
      <c r="I855" s="1220"/>
      <c r="J855" s="1220"/>
      <c r="K855" s="1220"/>
      <c r="L855" s="1220"/>
      <c r="M855" s="1221"/>
      <c r="N855" s="1201">
        <f>SUMIF(L727:L850,"ML",N727:N850)</f>
        <v>0</v>
      </c>
      <c r="O855" s="1202"/>
      <c r="P855" s="1202"/>
      <c r="Q855" s="1203"/>
      <c r="R855" s="1186"/>
      <c r="S855" s="1187"/>
    </row>
    <row r="856" spans="1:19" s="1" customFormat="1">
      <c r="A856" s="1195" t="s">
        <v>49</v>
      </c>
      <c r="B856" s="1196"/>
      <c r="C856" s="1196"/>
      <c r="D856" s="1196"/>
      <c r="E856" s="1196"/>
      <c r="F856" s="1196"/>
      <c r="G856" s="1196"/>
      <c r="H856" s="1196"/>
      <c r="I856" s="1196"/>
      <c r="J856" s="1196"/>
      <c r="K856" s="1196"/>
      <c r="L856" s="1196"/>
      <c r="M856" s="1197"/>
      <c r="N856" s="1201">
        <f>SUMIF(L727:L850,"SP",N727:N850)</f>
        <v>44.3</v>
      </c>
      <c r="O856" s="1202"/>
      <c r="P856" s="1202"/>
      <c r="Q856" s="1203"/>
      <c r="R856" s="1186"/>
      <c r="S856" s="1187"/>
    </row>
    <row r="857" spans="1:19" s="1" customFormat="1">
      <c r="A857" s="1222" t="s">
        <v>77</v>
      </c>
      <c r="B857" s="1223"/>
      <c r="C857" s="1223"/>
      <c r="D857" s="1223"/>
      <c r="E857" s="1223"/>
      <c r="F857" s="1223"/>
      <c r="G857" s="1223"/>
      <c r="H857" s="1223"/>
      <c r="I857" s="1223"/>
      <c r="J857" s="1223"/>
      <c r="K857" s="1223"/>
      <c r="L857" s="1223"/>
      <c r="M857" s="1224"/>
      <c r="N857" s="1201">
        <f>SUMIF(L727:L850,"ESB",N727:N850)</f>
        <v>0</v>
      </c>
      <c r="O857" s="1202"/>
      <c r="P857" s="1202"/>
      <c r="Q857" s="1203"/>
      <c r="R857" s="1186"/>
      <c r="S857" s="1187"/>
    </row>
    <row r="858" spans="1:19" s="1" customFormat="1">
      <c r="A858" s="1195" t="s">
        <v>50</v>
      </c>
      <c r="B858" s="1196"/>
      <c r="C858" s="1196"/>
      <c r="D858" s="1196"/>
      <c r="E858" s="1196"/>
      <c r="F858" s="1196"/>
      <c r="G858" s="1196"/>
      <c r="H858" s="1196"/>
      <c r="I858" s="1196"/>
      <c r="J858" s="1196"/>
      <c r="K858" s="1196"/>
      <c r="L858" s="1196"/>
      <c r="M858" s="1197"/>
      <c r="N858" s="1201">
        <f>SUMIF(L726:L848,"VIP",N726:N848)</f>
        <v>0</v>
      </c>
      <c r="O858" s="1202"/>
      <c r="P858" s="1202"/>
      <c r="Q858" s="1203"/>
      <c r="R858" s="1186"/>
      <c r="S858" s="1187"/>
    </row>
    <row r="859" spans="1:19" s="1" customFormat="1">
      <c r="A859" s="1195" t="s">
        <v>51</v>
      </c>
      <c r="B859" s="1196"/>
      <c r="C859" s="1196"/>
      <c r="D859" s="1196"/>
      <c r="E859" s="1196"/>
      <c r="F859" s="1196"/>
      <c r="G859" s="1196"/>
      <c r="H859" s="1196"/>
      <c r="I859" s="1196"/>
      <c r="J859" s="1196"/>
      <c r="K859" s="1196"/>
      <c r="L859" s="1196"/>
      <c r="M859" s="1197"/>
      <c r="N859" s="1201">
        <f>SUMIF(L727:L850,"SL",N727:N850)</f>
        <v>624.29999999999995</v>
      </c>
      <c r="O859" s="1202"/>
      <c r="P859" s="1202"/>
      <c r="Q859" s="1203"/>
      <c r="R859" s="1186"/>
      <c r="S859" s="1187"/>
    </row>
    <row r="860" spans="1:19" s="1" customFormat="1">
      <c r="A860" s="1195" t="s">
        <v>60</v>
      </c>
      <c r="B860" s="1196"/>
      <c r="C860" s="1196"/>
      <c r="D860" s="1196"/>
      <c r="E860" s="1196"/>
      <c r="F860" s="1196"/>
      <c r="G860" s="1196"/>
      <c r="H860" s="1196"/>
      <c r="I860" s="1196"/>
      <c r="J860" s="1196"/>
      <c r="K860" s="1196"/>
      <c r="L860" s="1196"/>
      <c r="M860" s="1197"/>
      <c r="N860" s="1201">
        <f>SUMIF(L722:L840,"DK",N722:N840)</f>
        <v>0</v>
      </c>
      <c r="O860" s="1202"/>
      <c r="P860" s="1202"/>
      <c r="Q860" s="1203"/>
      <c r="R860" s="1186"/>
      <c r="S860" s="1187"/>
    </row>
    <row r="861" spans="1:19" s="1" customFormat="1">
      <c r="A861" s="1195" t="s">
        <v>52</v>
      </c>
      <c r="B861" s="1196"/>
      <c r="C861" s="1196"/>
      <c r="D861" s="1196"/>
      <c r="E861" s="1196"/>
      <c r="F861" s="1196"/>
      <c r="G861" s="1196"/>
      <c r="H861" s="1196"/>
      <c r="I861" s="1196"/>
      <c r="J861" s="1196"/>
      <c r="K861" s="1196"/>
      <c r="L861" s="1196"/>
      <c r="M861" s="1197"/>
      <c r="N861" s="1201">
        <f>SUMIF(L722:L847,"VB",N722:N847)</f>
        <v>0</v>
      </c>
      <c r="O861" s="1202"/>
      <c r="P861" s="1202"/>
      <c r="Q861" s="1203"/>
      <c r="R861" s="1186"/>
      <c r="S861" s="1187"/>
    </row>
    <row r="862" spans="1:19" ht="13.5" thickBot="1">
      <c r="A862" s="1213" t="s">
        <v>76</v>
      </c>
      <c r="B862" s="1214"/>
      <c r="C862" s="1214"/>
      <c r="D862" s="1214"/>
      <c r="E862" s="1214"/>
      <c r="F862" s="1214"/>
      <c r="G862" s="1214"/>
      <c r="H862" s="1214"/>
      <c r="I862" s="1214"/>
      <c r="J862" s="1214"/>
      <c r="K862" s="1214"/>
      <c r="L862" s="1214"/>
      <c r="M862" s="1215"/>
      <c r="N862" s="1201">
        <f>SUMIF(L722:L848,"KLB",N722:N848)</f>
        <v>0</v>
      </c>
      <c r="O862" s="1202"/>
      <c r="P862" s="1202"/>
      <c r="Q862" s="1203"/>
      <c r="R862" s="498"/>
      <c r="S862" s="72"/>
    </row>
    <row r="863" spans="1:19" s="1" customFormat="1" ht="13.5" thickBot="1">
      <c r="A863" s="1189" t="s">
        <v>29</v>
      </c>
      <c r="B863" s="1190"/>
      <c r="C863" s="1190"/>
      <c r="D863" s="1190"/>
      <c r="E863" s="1190"/>
      <c r="F863" s="1190"/>
      <c r="G863" s="1190"/>
      <c r="H863" s="1190"/>
      <c r="I863" s="1190"/>
      <c r="J863" s="1190"/>
      <c r="K863" s="1190"/>
      <c r="L863" s="1190"/>
      <c r="M863" s="1191"/>
      <c r="N863" s="1192">
        <f>SUM(N864:Q867)</f>
        <v>11</v>
      </c>
      <c r="O863" s="1193"/>
      <c r="P863" s="1193"/>
      <c r="Q863" s="1194"/>
      <c r="R863" s="1184"/>
      <c r="S863" s="1185"/>
    </row>
    <row r="864" spans="1:19" s="1" customFormat="1">
      <c r="A864" s="1195" t="s">
        <v>53</v>
      </c>
      <c r="B864" s="1196"/>
      <c r="C864" s="1196"/>
      <c r="D864" s="1196"/>
      <c r="E864" s="1196"/>
      <c r="F864" s="1196"/>
      <c r="G864" s="1196"/>
      <c r="H864" s="1196"/>
      <c r="I864" s="1196"/>
      <c r="J864" s="1196"/>
      <c r="K864" s="1196"/>
      <c r="L864" s="1196"/>
      <c r="M864" s="1197"/>
      <c r="N864" s="1198">
        <f>SUMIF(L727:L850,"KL",N727:N850)</f>
        <v>0</v>
      </c>
      <c r="O864" s="1199"/>
      <c r="P864" s="1199"/>
      <c r="Q864" s="1200"/>
      <c r="R864" s="1186"/>
      <c r="S864" s="1187"/>
    </row>
    <row r="865" spans="1:19" s="1" customFormat="1">
      <c r="A865" s="1195" t="s">
        <v>54</v>
      </c>
      <c r="B865" s="1196"/>
      <c r="C865" s="1196"/>
      <c r="D865" s="1196"/>
      <c r="E865" s="1196"/>
      <c r="F865" s="1196"/>
      <c r="G865" s="1196"/>
      <c r="H865" s="1196"/>
      <c r="I865" s="1196"/>
      <c r="J865" s="1196"/>
      <c r="K865" s="1196"/>
      <c r="L865" s="1196"/>
      <c r="M865" s="1197"/>
      <c r="N865" s="1201">
        <f>SUMIF(L727:L850,"ES",N727:N850)</f>
        <v>0</v>
      </c>
      <c r="O865" s="1202"/>
      <c r="P865" s="1202"/>
      <c r="Q865" s="1203"/>
      <c r="R865" s="1186"/>
      <c r="S865" s="1187"/>
    </row>
    <row r="866" spans="1:19" s="1" customFormat="1">
      <c r="A866" s="1204" t="s">
        <v>62</v>
      </c>
      <c r="B866" s="1205"/>
      <c r="C866" s="1205"/>
      <c r="D866" s="1205"/>
      <c r="E866" s="1205"/>
      <c r="F866" s="1205"/>
      <c r="G866" s="1205"/>
      <c r="H866" s="1205"/>
      <c r="I866" s="1205"/>
      <c r="J866" s="1205"/>
      <c r="K866" s="1205"/>
      <c r="L866" s="1205"/>
      <c r="M866" s="1206"/>
      <c r="N866" s="1201">
        <f>SUMIF(L727:L850,"VBF",N727:N850)</f>
        <v>11</v>
      </c>
      <c r="O866" s="1202"/>
      <c r="P866" s="1202"/>
      <c r="Q866" s="1203"/>
      <c r="R866" s="1186"/>
      <c r="S866" s="1187"/>
    </row>
    <row r="867" spans="1:19" s="1" customFormat="1" ht="13.5" thickBot="1">
      <c r="A867" s="1207" t="s">
        <v>55</v>
      </c>
      <c r="B867" s="1208"/>
      <c r="C867" s="1208"/>
      <c r="D867" s="1208"/>
      <c r="E867" s="1208"/>
      <c r="F867" s="1208"/>
      <c r="G867" s="1208"/>
      <c r="H867" s="1208"/>
      <c r="I867" s="1208"/>
      <c r="J867" s="1208"/>
      <c r="K867" s="1208"/>
      <c r="L867" s="1208"/>
      <c r="M867" s="1209"/>
      <c r="N867" s="1210">
        <f>SUMIF(L727:L850,"Kt.",N727:N850)</f>
        <v>0</v>
      </c>
      <c r="O867" s="1211"/>
      <c r="P867" s="1211"/>
      <c r="Q867" s="1212"/>
      <c r="R867" s="1186"/>
      <c r="S867" s="1187"/>
    </row>
    <row r="868" spans="1:19" s="1" customFormat="1">
      <c r="A868" s="1044"/>
      <c r="B868" s="1044"/>
      <c r="C868" s="1044"/>
      <c r="D868" s="1044"/>
      <c r="E868" s="1045"/>
      <c r="F868" s="1044"/>
      <c r="G868" s="1044"/>
      <c r="H868" s="1044"/>
      <c r="I868" s="1044"/>
      <c r="J868" s="1044"/>
      <c r="K868" s="1044"/>
      <c r="L868" s="1045"/>
      <c r="M868" s="1045"/>
      <c r="N868" s="1046"/>
      <c r="O868" s="1046" t="s">
        <v>1073</v>
      </c>
      <c r="P868" s="1046"/>
      <c r="Q868" s="1046"/>
      <c r="R868" s="1047"/>
      <c r="S868" s="1048"/>
    </row>
    <row r="869" spans="1:19" s="1" customFormat="1">
      <c r="A869" s="1044"/>
      <c r="B869" s="1044"/>
      <c r="C869" s="1044"/>
      <c r="D869" s="1044"/>
      <c r="E869" s="1045"/>
      <c r="F869" s="1044"/>
      <c r="G869" s="1044"/>
      <c r="H869" s="1044"/>
      <c r="I869" s="1044"/>
      <c r="J869" s="1044"/>
      <c r="K869" s="1044"/>
      <c r="L869" s="1045"/>
      <c r="M869" s="1045"/>
      <c r="N869" s="1188"/>
      <c r="O869" s="1188"/>
      <c r="P869" s="1188"/>
      <c r="Q869" s="1188"/>
      <c r="R869" s="1047"/>
      <c r="S869" s="1048"/>
    </row>
    <row r="870" spans="1:19" s="1" customFormat="1">
      <c r="A870" s="1044"/>
      <c r="B870" s="1044"/>
      <c r="C870" s="1044"/>
      <c r="D870" s="1044"/>
      <c r="E870" s="72"/>
      <c r="F870" s="1044"/>
      <c r="G870" s="1044"/>
      <c r="H870" s="1044"/>
      <c r="I870" s="1044"/>
      <c r="J870" s="1044"/>
      <c r="K870" s="1044"/>
      <c r="L870" s="1045"/>
      <c r="M870" s="1045"/>
      <c r="N870" s="1046"/>
      <c r="O870" s="1046"/>
      <c r="P870" s="1046"/>
      <c r="Q870" s="1046"/>
      <c r="R870" s="1047"/>
      <c r="S870" s="1048"/>
    </row>
  </sheetData>
  <autoFilter ref="A10:S101" xr:uid="{00000000-0009-0000-0000-000001000000}"/>
  <mergeCells count="1497">
    <mergeCell ref="R1:S1"/>
    <mergeCell ref="E55:E57"/>
    <mergeCell ref="L57:M57"/>
    <mergeCell ref="A37:A39"/>
    <mergeCell ref="A40:A44"/>
    <mergeCell ref="E45:E47"/>
    <mergeCell ref="B40:B44"/>
    <mergeCell ref="A69:A71"/>
    <mergeCell ref="B69:B71"/>
    <mergeCell ref="C69:C71"/>
    <mergeCell ref="D69:D71"/>
    <mergeCell ref="E69:E71"/>
    <mergeCell ref="L71:M71"/>
    <mergeCell ref="C40:C44"/>
    <mergeCell ref="D45:D47"/>
    <mergeCell ref="L44:M44"/>
    <mergeCell ref="B60:B62"/>
    <mergeCell ref="A60:A62"/>
    <mergeCell ref="B48:B51"/>
    <mergeCell ref="D37:D39"/>
    <mergeCell ref="D40:D44"/>
    <mergeCell ref="E40:E44"/>
    <mergeCell ref="L47:M47"/>
    <mergeCell ref="L51:M51"/>
    <mergeCell ref="D48:D51"/>
    <mergeCell ref="A52:A54"/>
    <mergeCell ref="B52:B54"/>
    <mergeCell ref="C52:C54"/>
    <mergeCell ref="D52:D54"/>
    <mergeCell ref="E52:E54"/>
    <mergeCell ref="L54:M54"/>
    <mergeCell ref="F41:F42"/>
    <mergeCell ref="G41:G42"/>
    <mergeCell ref="I41:I42"/>
    <mergeCell ref="J41:J42"/>
    <mergeCell ref="H41:H42"/>
    <mergeCell ref="L39:M39"/>
    <mergeCell ref="E37:E39"/>
    <mergeCell ref="B37:B39"/>
    <mergeCell ref="C37:C39"/>
    <mergeCell ref="E48:E51"/>
    <mergeCell ref="A48:A51"/>
    <mergeCell ref="E60:E62"/>
    <mergeCell ref="D60:D62"/>
    <mergeCell ref="D63:D65"/>
    <mergeCell ref="A45:A47"/>
    <mergeCell ref="B45:B47"/>
    <mergeCell ref="C45:C47"/>
    <mergeCell ref="A72:A75"/>
    <mergeCell ref="B72:B75"/>
    <mergeCell ref="C72:C75"/>
    <mergeCell ref="D72:D75"/>
    <mergeCell ref="E72:E75"/>
    <mergeCell ref="L75:M75"/>
    <mergeCell ref="C48:C51"/>
    <mergeCell ref="E59:M59"/>
    <mergeCell ref="B63:B65"/>
    <mergeCell ref="L65:M65"/>
    <mergeCell ref="C60:C62"/>
    <mergeCell ref="A66:A68"/>
    <mergeCell ref="B66:B68"/>
    <mergeCell ref="C66:C68"/>
    <mergeCell ref="D66:D68"/>
    <mergeCell ref="A55:A57"/>
    <mergeCell ref="B55:B57"/>
    <mergeCell ref="C55:C57"/>
    <mergeCell ref="D55:D57"/>
    <mergeCell ref="E66:E68"/>
    <mergeCell ref="L68:M68"/>
    <mergeCell ref="E63:E65"/>
    <mergeCell ref="E58:M58"/>
    <mergeCell ref="L62:M62"/>
    <mergeCell ref="C63:C65"/>
    <mergeCell ref="A84:M84"/>
    <mergeCell ref="N94:Q94"/>
    <mergeCell ref="A94:M94"/>
    <mergeCell ref="N87:Q87"/>
    <mergeCell ref="N86:Q86"/>
    <mergeCell ref="A86:M86"/>
    <mergeCell ref="B80:M80"/>
    <mergeCell ref="A83:M83"/>
    <mergeCell ref="N83:Q83"/>
    <mergeCell ref="A87:M87"/>
    <mergeCell ref="A89:M89"/>
    <mergeCell ref="N85:Q85"/>
    <mergeCell ref="A85:M85"/>
    <mergeCell ref="N84:Q84"/>
    <mergeCell ref="A81:M81"/>
    <mergeCell ref="E79:M79"/>
    <mergeCell ref="A63:A65"/>
    <mergeCell ref="A76:A78"/>
    <mergeCell ref="B76:B78"/>
    <mergeCell ref="C76:C78"/>
    <mergeCell ref="D76:D78"/>
    <mergeCell ref="E76:E78"/>
    <mergeCell ref="L78:M78"/>
    <mergeCell ref="N99:Q99"/>
    <mergeCell ref="N98:Q98"/>
    <mergeCell ref="A97:M97"/>
    <mergeCell ref="A91:M91"/>
    <mergeCell ref="A92:M92"/>
    <mergeCell ref="N91:Q91"/>
    <mergeCell ref="N88:Q88"/>
    <mergeCell ref="N89:Q89"/>
    <mergeCell ref="N90:Q90"/>
    <mergeCell ref="A93:M93"/>
    <mergeCell ref="A90:M90"/>
    <mergeCell ref="N93:Q93"/>
    <mergeCell ref="N100:Q100"/>
    <mergeCell ref="A100:M100"/>
    <mergeCell ref="A99:M99"/>
    <mergeCell ref="A98:M98"/>
    <mergeCell ref="N97:Q97"/>
    <mergeCell ref="A96:M96"/>
    <mergeCell ref="N96:Q96"/>
    <mergeCell ref="N92:Q92"/>
    <mergeCell ref="A88:M88"/>
    <mergeCell ref="A95:M95"/>
    <mergeCell ref="N95:Q95"/>
    <mergeCell ref="A2:Q2"/>
    <mergeCell ref="A34:A36"/>
    <mergeCell ref="A6:A9"/>
    <mergeCell ref="E34:E36"/>
    <mergeCell ref="C34:C36"/>
    <mergeCell ref="B34:B36"/>
    <mergeCell ref="A3:Q3"/>
    <mergeCell ref="B13:B19"/>
    <mergeCell ref="A13:A19"/>
    <mergeCell ref="A20:A22"/>
    <mergeCell ref="B20:B22"/>
    <mergeCell ref="C20:C22"/>
    <mergeCell ref="D20:D22"/>
    <mergeCell ref="E33:M33"/>
    <mergeCell ref="L36:M36"/>
    <mergeCell ref="E23:E25"/>
    <mergeCell ref="L25:M25"/>
    <mergeCell ref="E20:E22"/>
    <mergeCell ref="E32:M32"/>
    <mergeCell ref="D34:D36"/>
    <mergeCell ref="A26:A28"/>
    <mergeCell ref="B26:B28"/>
    <mergeCell ref="C26:C28"/>
    <mergeCell ref="D26:D28"/>
    <mergeCell ref="E26:E28"/>
    <mergeCell ref="L28:M28"/>
    <mergeCell ref="L22:M22"/>
    <mergeCell ref="A23:A25"/>
    <mergeCell ref="B23:B25"/>
    <mergeCell ref="C23:C25"/>
    <mergeCell ref="D23:D25"/>
    <mergeCell ref="A29:A31"/>
    <mergeCell ref="B29:B31"/>
    <mergeCell ref="C29:C31"/>
    <mergeCell ref="D29:D31"/>
    <mergeCell ref="E29:E31"/>
    <mergeCell ref="L31:M31"/>
    <mergeCell ref="O108:P108"/>
    <mergeCell ref="Q108:Q109"/>
    <mergeCell ref="R8:R9"/>
    <mergeCell ref="S8:S9"/>
    <mergeCell ref="S41:S42"/>
    <mergeCell ref="R41:R42"/>
    <mergeCell ref="N6:Q6"/>
    <mergeCell ref="R6:S7"/>
    <mergeCell ref="N7:N9"/>
    <mergeCell ref="A4:Q4"/>
    <mergeCell ref="L6:L9"/>
    <mergeCell ref="B6:B9"/>
    <mergeCell ref="E6:E9"/>
    <mergeCell ref="C6:C9"/>
    <mergeCell ref="D6:D9"/>
    <mergeCell ref="E11:M11"/>
    <mergeCell ref="E12:M12"/>
    <mergeCell ref="L19:M19"/>
    <mergeCell ref="K6:K9"/>
    <mergeCell ref="M6:M9"/>
    <mergeCell ref="O7:Q7"/>
    <mergeCell ref="C13:C19"/>
    <mergeCell ref="D13:D19"/>
    <mergeCell ref="E13:E19"/>
    <mergeCell ref="F6:F9"/>
    <mergeCell ref="G6:J7"/>
    <mergeCell ref="G8:G9"/>
    <mergeCell ref="H8:H9"/>
    <mergeCell ref="I8:I9"/>
    <mergeCell ref="J8:J9"/>
    <mergeCell ref="O8:P8"/>
    <mergeCell ref="Q8:Q9"/>
    <mergeCell ref="R108:R109"/>
    <mergeCell ref="S108:S109"/>
    <mergeCell ref="E111:M111"/>
    <mergeCell ref="E112:M112"/>
    <mergeCell ref="A113:A115"/>
    <mergeCell ref="B113:B115"/>
    <mergeCell ref="C113:C115"/>
    <mergeCell ref="D113:D115"/>
    <mergeCell ref="E113:E115"/>
    <mergeCell ref="L115:M115"/>
    <mergeCell ref="A101:P101"/>
    <mergeCell ref="B102:Q102"/>
    <mergeCell ref="A103:Q103"/>
    <mergeCell ref="R105:S105"/>
    <mergeCell ref="A106:A109"/>
    <mergeCell ref="B106:B109"/>
    <mergeCell ref="C106:C109"/>
    <mergeCell ref="D106:D109"/>
    <mergeCell ref="E106:E109"/>
    <mergeCell ref="F106:F109"/>
    <mergeCell ref="G106:J107"/>
    <mergeCell ref="K106:K109"/>
    <mergeCell ref="L106:L109"/>
    <mergeCell ref="M106:M109"/>
    <mergeCell ref="N106:Q106"/>
    <mergeCell ref="R106:S107"/>
    <mergeCell ref="N107:N109"/>
    <mergeCell ref="O107:Q107"/>
    <mergeCell ref="G108:G109"/>
    <mergeCell ref="H108:H109"/>
    <mergeCell ref="I108:I109"/>
    <mergeCell ref="J108:J109"/>
    <mergeCell ref="A128:A130"/>
    <mergeCell ref="B128:B130"/>
    <mergeCell ref="C128:C130"/>
    <mergeCell ref="D128:D130"/>
    <mergeCell ref="E128:E130"/>
    <mergeCell ref="L130:M130"/>
    <mergeCell ref="A131:A133"/>
    <mergeCell ref="B131:B133"/>
    <mergeCell ref="C131:C133"/>
    <mergeCell ref="D131:D133"/>
    <mergeCell ref="E131:E133"/>
    <mergeCell ref="L133:M133"/>
    <mergeCell ref="A116:A124"/>
    <mergeCell ref="B116:B124"/>
    <mergeCell ref="C116:C124"/>
    <mergeCell ref="D116:D124"/>
    <mergeCell ref="E116:E124"/>
    <mergeCell ref="L124:M124"/>
    <mergeCell ref="A125:A127"/>
    <mergeCell ref="B125:B127"/>
    <mergeCell ref="C125:C127"/>
    <mergeCell ref="D125:D127"/>
    <mergeCell ref="E125:E127"/>
    <mergeCell ref="L127:M127"/>
    <mergeCell ref="A142:A144"/>
    <mergeCell ref="B142:B144"/>
    <mergeCell ref="C142:C144"/>
    <mergeCell ref="D142:D144"/>
    <mergeCell ref="E142:E144"/>
    <mergeCell ref="L144:M144"/>
    <mergeCell ref="E145:M145"/>
    <mergeCell ref="E146:M146"/>
    <mergeCell ref="A147:A150"/>
    <mergeCell ref="B147:B150"/>
    <mergeCell ref="C147:C150"/>
    <mergeCell ref="D147:D150"/>
    <mergeCell ref="E147:E150"/>
    <mergeCell ref="L150:M150"/>
    <mergeCell ref="A134:A136"/>
    <mergeCell ref="B134:B136"/>
    <mergeCell ref="C134:C136"/>
    <mergeCell ref="D134:D136"/>
    <mergeCell ref="E134:E136"/>
    <mergeCell ref="L136:M136"/>
    <mergeCell ref="E137:M137"/>
    <mergeCell ref="E138:M138"/>
    <mergeCell ref="A139:A141"/>
    <mergeCell ref="B139:B141"/>
    <mergeCell ref="C139:C141"/>
    <mergeCell ref="D139:D141"/>
    <mergeCell ref="E139:E141"/>
    <mergeCell ref="L141:M141"/>
    <mergeCell ref="E159:M159"/>
    <mergeCell ref="E160:M160"/>
    <mergeCell ref="A161:A163"/>
    <mergeCell ref="B161:B163"/>
    <mergeCell ref="C161:C163"/>
    <mergeCell ref="D161:D163"/>
    <mergeCell ref="E161:E163"/>
    <mergeCell ref="L163:M163"/>
    <mergeCell ref="A164:A166"/>
    <mergeCell ref="B164:B166"/>
    <mergeCell ref="C164:C166"/>
    <mergeCell ref="D164:D166"/>
    <mergeCell ref="E164:E166"/>
    <mergeCell ref="L166:M166"/>
    <mergeCell ref="E151:M151"/>
    <mergeCell ref="E152:M152"/>
    <mergeCell ref="A153:A155"/>
    <mergeCell ref="B153:B155"/>
    <mergeCell ref="C153:C155"/>
    <mergeCell ref="D153:D155"/>
    <mergeCell ref="E153:E155"/>
    <mergeCell ref="L155:M155"/>
    <mergeCell ref="A156:A158"/>
    <mergeCell ref="B156:B158"/>
    <mergeCell ref="C156:C158"/>
    <mergeCell ref="D156:D158"/>
    <mergeCell ref="E156:E158"/>
    <mergeCell ref="L158:M158"/>
    <mergeCell ref="E179:M179"/>
    <mergeCell ref="B180:M180"/>
    <mergeCell ref="B181:M181"/>
    <mergeCell ref="A183:M183"/>
    <mergeCell ref="N183:Q183"/>
    <mergeCell ref="A184:M184"/>
    <mergeCell ref="N184:Q184"/>
    <mergeCell ref="A185:M185"/>
    <mergeCell ref="N185:Q185"/>
    <mergeCell ref="A167:A169"/>
    <mergeCell ref="B167:B169"/>
    <mergeCell ref="C167:C169"/>
    <mergeCell ref="D167:D169"/>
    <mergeCell ref="E167:E169"/>
    <mergeCell ref="L169:M169"/>
    <mergeCell ref="E170:M170"/>
    <mergeCell ref="E171:M171"/>
    <mergeCell ref="A172:A178"/>
    <mergeCell ref="B172:B178"/>
    <mergeCell ref="C172:C178"/>
    <mergeCell ref="D172:D178"/>
    <mergeCell ref="E172:E178"/>
    <mergeCell ref="L178:M178"/>
    <mergeCell ref="A191:M191"/>
    <mergeCell ref="N191:Q191"/>
    <mergeCell ref="A192:M192"/>
    <mergeCell ref="N192:Q192"/>
    <mergeCell ref="A193:M193"/>
    <mergeCell ref="N193:Q193"/>
    <mergeCell ref="A194:M194"/>
    <mergeCell ref="N194:Q194"/>
    <mergeCell ref="A195:M195"/>
    <mergeCell ref="N195:Q195"/>
    <mergeCell ref="A186:M186"/>
    <mergeCell ref="N186:Q186"/>
    <mergeCell ref="A187:M187"/>
    <mergeCell ref="N187:Q187"/>
    <mergeCell ref="A188:M188"/>
    <mergeCell ref="N188:Q188"/>
    <mergeCell ref="A189:M189"/>
    <mergeCell ref="N189:Q189"/>
    <mergeCell ref="A190:M190"/>
    <mergeCell ref="N190:Q190"/>
    <mergeCell ref="A203:Q203"/>
    <mergeCell ref="A204:Q204"/>
    <mergeCell ref="A207:A210"/>
    <mergeCell ref="B207:B210"/>
    <mergeCell ref="C207:C210"/>
    <mergeCell ref="D207:D210"/>
    <mergeCell ref="E207:E210"/>
    <mergeCell ref="F207:F210"/>
    <mergeCell ref="G207:J208"/>
    <mergeCell ref="K207:K210"/>
    <mergeCell ref="L207:L210"/>
    <mergeCell ref="M207:M210"/>
    <mergeCell ref="N207:Q207"/>
    <mergeCell ref="A196:M196"/>
    <mergeCell ref="N196:Q196"/>
    <mergeCell ref="A197:M197"/>
    <mergeCell ref="N197:Q197"/>
    <mergeCell ref="A198:M198"/>
    <mergeCell ref="N198:Q198"/>
    <mergeCell ref="A199:M199"/>
    <mergeCell ref="N199:Q199"/>
    <mergeCell ref="A200:M200"/>
    <mergeCell ref="N200:Q200"/>
    <mergeCell ref="E212:L212"/>
    <mergeCell ref="E213:L213"/>
    <mergeCell ref="A214:A216"/>
    <mergeCell ref="B214:B216"/>
    <mergeCell ref="C214:C216"/>
    <mergeCell ref="D214:D216"/>
    <mergeCell ref="E214:E216"/>
    <mergeCell ref="F214:F215"/>
    <mergeCell ref="K214:K215"/>
    <mergeCell ref="L216:M216"/>
    <mergeCell ref="R207:S208"/>
    <mergeCell ref="N208:N210"/>
    <mergeCell ref="O208:Q208"/>
    <mergeCell ref="G209:G210"/>
    <mergeCell ref="H209:H210"/>
    <mergeCell ref="I209:I210"/>
    <mergeCell ref="J209:J210"/>
    <mergeCell ref="O209:P209"/>
    <mergeCell ref="Q209:Q210"/>
    <mergeCell ref="R209:R210"/>
    <mergeCell ref="S209:S210"/>
    <mergeCell ref="A223:A226"/>
    <mergeCell ref="B223:B226"/>
    <mergeCell ref="C223:C226"/>
    <mergeCell ref="D223:D226"/>
    <mergeCell ref="E223:E226"/>
    <mergeCell ref="L226:M226"/>
    <mergeCell ref="A227:A229"/>
    <mergeCell ref="B227:B229"/>
    <mergeCell ref="C227:C229"/>
    <mergeCell ref="D227:D229"/>
    <mergeCell ref="E227:E229"/>
    <mergeCell ref="L229:M229"/>
    <mergeCell ref="A217:A219"/>
    <mergeCell ref="B217:B219"/>
    <mergeCell ref="C217:C219"/>
    <mergeCell ref="D217:D219"/>
    <mergeCell ref="E217:E219"/>
    <mergeCell ref="L219:M219"/>
    <mergeCell ref="A220:A222"/>
    <mergeCell ref="B220:B222"/>
    <mergeCell ref="C220:C222"/>
    <mergeCell ref="D220:D222"/>
    <mergeCell ref="E220:E222"/>
    <mergeCell ref="L222:M222"/>
    <mergeCell ref="E237:M237"/>
    <mergeCell ref="A238:A240"/>
    <mergeCell ref="B238:B240"/>
    <mergeCell ref="C238:C240"/>
    <mergeCell ref="D238:D240"/>
    <mergeCell ref="E238:E240"/>
    <mergeCell ref="L240:M240"/>
    <mergeCell ref="E241:M241"/>
    <mergeCell ref="E242:M242"/>
    <mergeCell ref="A230:A235"/>
    <mergeCell ref="B230:B235"/>
    <mergeCell ref="C230:C235"/>
    <mergeCell ref="D230:D235"/>
    <mergeCell ref="E230:E235"/>
    <mergeCell ref="R231:R232"/>
    <mergeCell ref="S231:S232"/>
    <mergeCell ref="L235:M235"/>
    <mergeCell ref="E236:M236"/>
    <mergeCell ref="A251:A253"/>
    <mergeCell ref="B251:B253"/>
    <mergeCell ref="C251:C253"/>
    <mergeCell ref="D251:D253"/>
    <mergeCell ref="E251:E253"/>
    <mergeCell ref="F251:F252"/>
    <mergeCell ref="L253:M253"/>
    <mergeCell ref="A254:A257"/>
    <mergeCell ref="B254:B257"/>
    <mergeCell ref="C254:C257"/>
    <mergeCell ref="D254:D257"/>
    <mergeCell ref="E254:E257"/>
    <mergeCell ref="L257:M257"/>
    <mergeCell ref="A243:A246"/>
    <mergeCell ref="B243:B246"/>
    <mergeCell ref="C243:C246"/>
    <mergeCell ref="D243:D246"/>
    <mergeCell ref="E243:E246"/>
    <mergeCell ref="L246:M246"/>
    <mergeCell ref="A247:A250"/>
    <mergeCell ref="B247:B250"/>
    <mergeCell ref="C247:C250"/>
    <mergeCell ref="D247:D250"/>
    <mergeCell ref="E247:E250"/>
    <mergeCell ref="L250:M250"/>
    <mergeCell ref="A264:A268"/>
    <mergeCell ref="B264:B268"/>
    <mergeCell ref="C264:C268"/>
    <mergeCell ref="D264:D268"/>
    <mergeCell ref="E264:E268"/>
    <mergeCell ref="L268:M268"/>
    <mergeCell ref="A269:A271"/>
    <mergeCell ref="B269:B271"/>
    <mergeCell ref="C269:C271"/>
    <mergeCell ref="D269:D271"/>
    <mergeCell ref="E269:E271"/>
    <mergeCell ref="L271:M271"/>
    <mergeCell ref="A258:A260"/>
    <mergeCell ref="B258:B260"/>
    <mergeCell ref="C258:C260"/>
    <mergeCell ref="D258:D260"/>
    <mergeCell ref="E258:E260"/>
    <mergeCell ref="L260:M260"/>
    <mergeCell ref="A261:A263"/>
    <mergeCell ref="B261:B263"/>
    <mergeCell ref="C261:C263"/>
    <mergeCell ref="D261:D263"/>
    <mergeCell ref="E261:E263"/>
    <mergeCell ref="L263:M263"/>
    <mergeCell ref="A280:A287"/>
    <mergeCell ref="B280:B287"/>
    <mergeCell ref="C280:C287"/>
    <mergeCell ref="D280:D287"/>
    <mergeCell ref="E280:E287"/>
    <mergeCell ref="L287:M287"/>
    <mergeCell ref="A288:A290"/>
    <mergeCell ref="B288:B290"/>
    <mergeCell ref="C288:C290"/>
    <mergeCell ref="D288:D290"/>
    <mergeCell ref="E288:E290"/>
    <mergeCell ref="L290:M290"/>
    <mergeCell ref="E272:M272"/>
    <mergeCell ref="E273:M273"/>
    <mergeCell ref="A274:A276"/>
    <mergeCell ref="B274:B276"/>
    <mergeCell ref="C274:C276"/>
    <mergeCell ref="D274:D276"/>
    <mergeCell ref="E274:E276"/>
    <mergeCell ref="L276:M276"/>
    <mergeCell ref="A277:A279"/>
    <mergeCell ref="B277:B279"/>
    <mergeCell ref="C277:C279"/>
    <mergeCell ref="D277:D279"/>
    <mergeCell ref="E277:E279"/>
    <mergeCell ref="L279:M279"/>
    <mergeCell ref="E297:M297"/>
    <mergeCell ref="A300:M300"/>
    <mergeCell ref="N300:Q300"/>
    <mergeCell ref="A301:M301"/>
    <mergeCell ref="N301:Q301"/>
    <mergeCell ref="A302:M302"/>
    <mergeCell ref="N302:Q302"/>
    <mergeCell ref="A303:M303"/>
    <mergeCell ref="N303:Q303"/>
    <mergeCell ref="E291:M291"/>
    <mergeCell ref="E292:M292"/>
    <mergeCell ref="A293:A295"/>
    <mergeCell ref="B293:B295"/>
    <mergeCell ref="C293:C295"/>
    <mergeCell ref="D293:D295"/>
    <mergeCell ref="E293:E295"/>
    <mergeCell ref="L295:M295"/>
    <mergeCell ref="E296:M296"/>
    <mergeCell ref="A309:M309"/>
    <mergeCell ref="N309:Q309"/>
    <mergeCell ref="A310:M310"/>
    <mergeCell ref="N310:Q310"/>
    <mergeCell ref="A311:M311"/>
    <mergeCell ref="N311:Q311"/>
    <mergeCell ref="A312:M312"/>
    <mergeCell ref="N312:Q312"/>
    <mergeCell ref="A313:M313"/>
    <mergeCell ref="N313:Q313"/>
    <mergeCell ref="A304:M304"/>
    <mergeCell ref="N304:Q304"/>
    <mergeCell ref="A305:M305"/>
    <mergeCell ref="N305:Q305"/>
    <mergeCell ref="A306:M306"/>
    <mergeCell ref="N306:Q306"/>
    <mergeCell ref="A307:M307"/>
    <mergeCell ref="N307:Q307"/>
    <mergeCell ref="A308:M308"/>
    <mergeCell ref="N308:Q308"/>
    <mergeCell ref="N320:Q320"/>
    <mergeCell ref="E321:O321"/>
    <mergeCell ref="A322:Q322"/>
    <mergeCell ref="E324:Q324"/>
    <mergeCell ref="A325:A328"/>
    <mergeCell ref="B325:B328"/>
    <mergeCell ref="C325:C328"/>
    <mergeCell ref="D325:D328"/>
    <mergeCell ref="E325:E328"/>
    <mergeCell ref="F325:F328"/>
    <mergeCell ref="G325:J326"/>
    <mergeCell ref="K325:K328"/>
    <mergeCell ref="L325:L328"/>
    <mergeCell ref="M325:M328"/>
    <mergeCell ref="N325:Q325"/>
    <mergeCell ref="A314:M314"/>
    <mergeCell ref="N314:Q314"/>
    <mergeCell ref="A315:M315"/>
    <mergeCell ref="N315:Q315"/>
    <mergeCell ref="A316:M316"/>
    <mergeCell ref="N316:Q316"/>
    <mergeCell ref="A317:M317"/>
    <mergeCell ref="N317:Q317"/>
    <mergeCell ref="N319:Q319"/>
    <mergeCell ref="E330:M330"/>
    <mergeCell ref="E331:M331"/>
    <mergeCell ref="A332:A334"/>
    <mergeCell ref="B332:B334"/>
    <mergeCell ref="C332:C334"/>
    <mergeCell ref="D332:D334"/>
    <mergeCell ref="E332:E334"/>
    <mergeCell ref="L334:M334"/>
    <mergeCell ref="E335:M335"/>
    <mergeCell ref="R325:S326"/>
    <mergeCell ref="N326:N328"/>
    <mergeCell ref="O326:Q326"/>
    <mergeCell ref="G327:G328"/>
    <mergeCell ref="H327:H328"/>
    <mergeCell ref="I327:I328"/>
    <mergeCell ref="J327:J328"/>
    <mergeCell ref="O327:P327"/>
    <mergeCell ref="Q327:Q328"/>
    <mergeCell ref="R327:R328"/>
    <mergeCell ref="S327:S328"/>
    <mergeCell ref="A345:A347"/>
    <mergeCell ref="B345:B347"/>
    <mergeCell ref="C345:C347"/>
    <mergeCell ref="D345:D347"/>
    <mergeCell ref="E345:E347"/>
    <mergeCell ref="L347:M347"/>
    <mergeCell ref="E348:M348"/>
    <mergeCell ref="E349:M349"/>
    <mergeCell ref="A350:A352"/>
    <mergeCell ref="B350:B352"/>
    <mergeCell ref="C350:C352"/>
    <mergeCell ref="D350:D352"/>
    <mergeCell ref="E350:E352"/>
    <mergeCell ref="L352:M352"/>
    <mergeCell ref="E336:M336"/>
    <mergeCell ref="A337:A340"/>
    <mergeCell ref="B337:B340"/>
    <mergeCell ref="C337:C340"/>
    <mergeCell ref="D337:D340"/>
    <mergeCell ref="E337:E340"/>
    <mergeCell ref="L340:M340"/>
    <mergeCell ref="A341:A344"/>
    <mergeCell ref="B341:B344"/>
    <mergeCell ref="C341:C344"/>
    <mergeCell ref="D341:D344"/>
    <mergeCell ref="E341:E344"/>
    <mergeCell ref="L344:M344"/>
    <mergeCell ref="R356:R357"/>
    <mergeCell ref="S356:S357"/>
    <mergeCell ref="L359:M359"/>
    <mergeCell ref="A360:A363"/>
    <mergeCell ref="B360:B363"/>
    <mergeCell ref="C360:C363"/>
    <mergeCell ref="D360:D363"/>
    <mergeCell ref="E360:E363"/>
    <mergeCell ref="L363:M363"/>
    <mergeCell ref="A353:A355"/>
    <mergeCell ref="B353:B355"/>
    <mergeCell ref="C353:C355"/>
    <mergeCell ref="D353:D355"/>
    <mergeCell ref="E353:E355"/>
    <mergeCell ref="L355:M355"/>
    <mergeCell ref="A356:A359"/>
    <mergeCell ref="B356:B359"/>
    <mergeCell ref="C356:C359"/>
    <mergeCell ref="D356:D359"/>
    <mergeCell ref="E356:E359"/>
    <mergeCell ref="A370:A373"/>
    <mergeCell ref="B370:B373"/>
    <mergeCell ref="C370:C373"/>
    <mergeCell ref="D370:D373"/>
    <mergeCell ref="E370:E373"/>
    <mergeCell ref="L373:M373"/>
    <mergeCell ref="E374:M374"/>
    <mergeCell ref="E375:M375"/>
    <mergeCell ref="A378:M378"/>
    <mergeCell ref="A364:A366"/>
    <mergeCell ref="B364:B366"/>
    <mergeCell ref="C364:C366"/>
    <mergeCell ref="D364:D366"/>
    <mergeCell ref="E364:E366"/>
    <mergeCell ref="L366:M366"/>
    <mergeCell ref="A367:A369"/>
    <mergeCell ref="B367:B369"/>
    <mergeCell ref="C367:C369"/>
    <mergeCell ref="D367:D369"/>
    <mergeCell ref="E367:E369"/>
    <mergeCell ref="L369:M369"/>
    <mergeCell ref="A383:M383"/>
    <mergeCell ref="N383:Q383"/>
    <mergeCell ref="A384:M384"/>
    <mergeCell ref="N384:Q384"/>
    <mergeCell ref="A385:M385"/>
    <mergeCell ref="N385:Q385"/>
    <mergeCell ref="A386:M386"/>
    <mergeCell ref="N386:Q386"/>
    <mergeCell ref="A387:M387"/>
    <mergeCell ref="N387:Q387"/>
    <mergeCell ref="N378:Q378"/>
    <mergeCell ref="A379:M379"/>
    <mergeCell ref="N379:Q379"/>
    <mergeCell ref="A380:M380"/>
    <mergeCell ref="N380:Q380"/>
    <mergeCell ref="A381:M381"/>
    <mergeCell ref="N381:Q381"/>
    <mergeCell ref="A382:M382"/>
    <mergeCell ref="N382:Q382"/>
    <mergeCell ref="A393:M393"/>
    <mergeCell ref="N393:Q393"/>
    <mergeCell ref="A394:M394"/>
    <mergeCell ref="N394:Q394"/>
    <mergeCell ref="A395:M395"/>
    <mergeCell ref="N395:Q395"/>
    <mergeCell ref="B397:Q397"/>
    <mergeCell ref="A398:S398"/>
    <mergeCell ref="B400:P400"/>
    <mergeCell ref="R400:S400"/>
    <mergeCell ref="A388:M388"/>
    <mergeCell ref="N388:Q388"/>
    <mergeCell ref="A389:M389"/>
    <mergeCell ref="N389:Q389"/>
    <mergeCell ref="A390:M390"/>
    <mergeCell ref="N390:Q390"/>
    <mergeCell ref="A391:M391"/>
    <mergeCell ref="N391:Q391"/>
    <mergeCell ref="A392:M392"/>
    <mergeCell ref="N392:Q392"/>
    <mergeCell ref="E406:M406"/>
    <mergeCell ref="E407:M407"/>
    <mergeCell ref="A408:A410"/>
    <mergeCell ref="B408:B410"/>
    <mergeCell ref="C408:C410"/>
    <mergeCell ref="D408:D410"/>
    <mergeCell ref="E408:E410"/>
    <mergeCell ref="L410:M410"/>
    <mergeCell ref="E411:M411"/>
    <mergeCell ref="M401:M404"/>
    <mergeCell ref="N401:Q401"/>
    <mergeCell ref="R401:S402"/>
    <mergeCell ref="N402:N404"/>
    <mergeCell ref="O402:Q402"/>
    <mergeCell ref="G403:G404"/>
    <mergeCell ref="H403:H404"/>
    <mergeCell ref="I403:I404"/>
    <mergeCell ref="J403:J404"/>
    <mergeCell ref="O403:P403"/>
    <mergeCell ref="Q403:Q404"/>
    <mergeCell ref="R403:R404"/>
    <mergeCell ref="S403:S404"/>
    <mergeCell ref="A401:A404"/>
    <mergeCell ref="B401:B404"/>
    <mergeCell ref="C401:C404"/>
    <mergeCell ref="D401:D404"/>
    <mergeCell ref="E401:E404"/>
    <mergeCell ref="F401:F404"/>
    <mergeCell ref="G401:J402"/>
    <mergeCell ref="K401:K404"/>
    <mergeCell ref="L401:L404"/>
    <mergeCell ref="A419:A421"/>
    <mergeCell ref="B419:B421"/>
    <mergeCell ref="C419:C421"/>
    <mergeCell ref="D419:D421"/>
    <mergeCell ref="E419:E421"/>
    <mergeCell ref="L421:M421"/>
    <mergeCell ref="A422:A424"/>
    <mergeCell ref="B422:B424"/>
    <mergeCell ref="C422:C424"/>
    <mergeCell ref="D422:D424"/>
    <mergeCell ref="E422:E424"/>
    <mergeCell ref="L424:M424"/>
    <mergeCell ref="E412:M412"/>
    <mergeCell ref="A413:A415"/>
    <mergeCell ref="B413:B415"/>
    <mergeCell ref="C413:C415"/>
    <mergeCell ref="D413:D415"/>
    <mergeCell ref="E413:E415"/>
    <mergeCell ref="F413:F414"/>
    <mergeCell ref="L415:M415"/>
    <mergeCell ref="A416:A418"/>
    <mergeCell ref="B416:B418"/>
    <mergeCell ref="C416:C418"/>
    <mergeCell ref="D416:D418"/>
    <mergeCell ref="E416:E418"/>
    <mergeCell ref="L418:M418"/>
    <mergeCell ref="A431:A433"/>
    <mergeCell ref="B431:B433"/>
    <mergeCell ref="C431:C433"/>
    <mergeCell ref="D431:D433"/>
    <mergeCell ref="E431:E433"/>
    <mergeCell ref="L433:M433"/>
    <mergeCell ref="E434:M434"/>
    <mergeCell ref="E435:M435"/>
    <mergeCell ref="E436:M436"/>
    <mergeCell ref="A425:A427"/>
    <mergeCell ref="B425:B427"/>
    <mergeCell ref="C425:C427"/>
    <mergeCell ref="D425:D427"/>
    <mergeCell ref="E425:E427"/>
    <mergeCell ref="L427:M427"/>
    <mergeCell ref="A428:A430"/>
    <mergeCell ref="B428:B430"/>
    <mergeCell ref="C428:C430"/>
    <mergeCell ref="D428:D430"/>
    <mergeCell ref="E428:E430"/>
    <mergeCell ref="L430:M430"/>
    <mergeCell ref="A444:A446"/>
    <mergeCell ref="B444:B446"/>
    <mergeCell ref="C444:C446"/>
    <mergeCell ref="D444:D446"/>
    <mergeCell ref="E444:E446"/>
    <mergeCell ref="L446:M446"/>
    <mergeCell ref="A447:A449"/>
    <mergeCell ref="B447:B449"/>
    <mergeCell ref="C447:C449"/>
    <mergeCell ref="D447:D449"/>
    <mergeCell ref="E447:E449"/>
    <mergeCell ref="F447:F448"/>
    <mergeCell ref="K447:K448"/>
    <mergeCell ref="L449:M449"/>
    <mergeCell ref="E437:M437"/>
    <mergeCell ref="A438:A440"/>
    <mergeCell ref="B438:B440"/>
    <mergeCell ref="C438:C440"/>
    <mergeCell ref="D438:D440"/>
    <mergeCell ref="E438:E440"/>
    <mergeCell ref="L440:M440"/>
    <mergeCell ref="A441:A443"/>
    <mergeCell ref="B441:B443"/>
    <mergeCell ref="C441:C443"/>
    <mergeCell ref="D441:D443"/>
    <mergeCell ref="E441:E443"/>
    <mergeCell ref="L443:M443"/>
    <mergeCell ref="A459:A462"/>
    <mergeCell ref="B459:B462"/>
    <mergeCell ref="C459:C462"/>
    <mergeCell ref="D459:D462"/>
    <mergeCell ref="E459:E462"/>
    <mergeCell ref="K459:K460"/>
    <mergeCell ref="L462:M462"/>
    <mergeCell ref="A463:A465"/>
    <mergeCell ref="B463:B465"/>
    <mergeCell ref="C463:C465"/>
    <mergeCell ref="D463:D465"/>
    <mergeCell ref="E463:E465"/>
    <mergeCell ref="F463:F464"/>
    <mergeCell ref="K463:K464"/>
    <mergeCell ref="L465:M465"/>
    <mergeCell ref="A450:A455"/>
    <mergeCell ref="B450:B455"/>
    <mergeCell ref="C450:C455"/>
    <mergeCell ref="D450:D455"/>
    <mergeCell ref="E450:E455"/>
    <mergeCell ref="F452:F454"/>
    <mergeCell ref="L455:M455"/>
    <mergeCell ref="A456:A458"/>
    <mergeCell ref="B456:B458"/>
    <mergeCell ref="C456:C458"/>
    <mergeCell ref="D456:D458"/>
    <mergeCell ref="E456:E458"/>
    <mergeCell ref="L458:M458"/>
    <mergeCell ref="A472:A474"/>
    <mergeCell ref="B472:B474"/>
    <mergeCell ref="C472:C474"/>
    <mergeCell ref="D472:D474"/>
    <mergeCell ref="E472:E474"/>
    <mergeCell ref="L474:M474"/>
    <mergeCell ref="A475:A477"/>
    <mergeCell ref="B475:B477"/>
    <mergeCell ref="C475:C477"/>
    <mergeCell ref="D475:D477"/>
    <mergeCell ref="E475:E477"/>
    <mergeCell ref="F475:F476"/>
    <mergeCell ref="L477:M477"/>
    <mergeCell ref="A466:A468"/>
    <mergeCell ref="B466:B468"/>
    <mergeCell ref="C466:C468"/>
    <mergeCell ref="D466:D468"/>
    <mergeCell ref="E466:E468"/>
    <mergeCell ref="L468:M468"/>
    <mergeCell ref="A469:A471"/>
    <mergeCell ref="B469:B471"/>
    <mergeCell ref="C469:C471"/>
    <mergeCell ref="D469:D471"/>
    <mergeCell ref="E469:E471"/>
    <mergeCell ref="L471:M471"/>
    <mergeCell ref="A484:A487"/>
    <mergeCell ref="B484:B487"/>
    <mergeCell ref="C484:C487"/>
    <mergeCell ref="D484:D487"/>
    <mergeCell ref="E484:E487"/>
    <mergeCell ref="L487:M487"/>
    <mergeCell ref="E488:M488"/>
    <mergeCell ref="E489:M489"/>
    <mergeCell ref="A490:A493"/>
    <mergeCell ref="B490:B493"/>
    <mergeCell ref="C490:C493"/>
    <mergeCell ref="D490:D493"/>
    <mergeCell ref="E490:E493"/>
    <mergeCell ref="L493:M493"/>
    <mergeCell ref="A478:A480"/>
    <mergeCell ref="B478:B480"/>
    <mergeCell ref="C478:C480"/>
    <mergeCell ref="D478:D480"/>
    <mergeCell ref="E478:E480"/>
    <mergeCell ref="L480:M480"/>
    <mergeCell ref="A481:A483"/>
    <mergeCell ref="B481:B483"/>
    <mergeCell ref="C481:C483"/>
    <mergeCell ref="D481:D483"/>
    <mergeCell ref="E481:E483"/>
    <mergeCell ref="L483:M483"/>
    <mergeCell ref="E501:M501"/>
    <mergeCell ref="E502:M502"/>
    <mergeCell ref="A503:A507"/>
    <mergeCell ref="B503:B507"/>
    <mergeCell ref="C503:C507"/>
    <mergeCell ref="D503:D507"/>
    <mergeCell ref="E503:E507"/>
    <mergeCell ref="F503:F504"/>
    <mergeCell ref="I503:I504"/>
    <mergeCell ref="F505:F506"/>
    <mergeCell ref="L507:M507"/>
    <mergeCell ref="A494:A496"/>
    <mergeCell ref="B494:B496"/>
    <mergeCell ref="C494:C496"/>
    <mergeCell ref="D494:D496"/>
    <mergeCell ref="E494:E496"/>
    <mergeCell ref="L496:M496"/>
    <mergeCell ref="A497:A500"/>
    <mergeCell ref="B497:B500"/>
    <mergeCell ref="C497:C500"/>
    <mergeCell ref="D497:D500"/>
    <mergeCell ref="E497:E500"/>
    <mergeCell ref="L500:M500"/>
    <mergeCell ref="J508:J509"/>
    <mergeCell ref="L511:M511"/>
    <mergeCell ref="A512:A514"/>
    <mergeCell ref="B512:B514"/>
    <mergeCell ref="C512:C514"/>
    <mergeCell ref="D512:D514"/>
    <mergeCell ref="E512:E514"/>
    <mergeCell ref="L514:M514"/>
    <mergeCell ref="E515:M515"/>
    <mergeCell ref="A508:A511"/>
    <mergeCell ref="B508:B511"/>
    <mergeCell ref="C508:C511"/>
    <mergeCell ref="D508:D511"/>
    <mergeCell ref="E508:E511"/>
    <mergeCell ref="F508:F509"/>
    <mergeCell ref="G508:G509"/>
    <mergeCell ref="H508:H509"/>
    <mergeCell ref="I508:I509"/>
    <mergeCell ref="A523:M523"/>
    <mergeCell ref="N523:Q523"/>
    <mergeCell ref="A524:M524"/>
    <mergeCell ref="N524:Q524"/>
    <mergeCell ref="A525:M525"/>
    <mergeCell ref="N525:Q525"/>
    <mergeCell ref="A526:M526"/>
    <mergeCell ref="N526:Q526"/>
    <mergeCell ref="A527:M527"/>
    <mergeCell ref="N527:Q527"/>
    <mergeCell ref="E516:M516"/>
    <mergeCell ref="A519:M519"/>
    <mergeCell ref="N519:Q519"/>
    <mergeCell ref="A520:M520"/>
    <mergeCell ref="N520:Q520"/>
    <mergeCell ref="A521:M521"/>
    <mergeCell ref="N521:Q521"/>
    <mergeCell ref="A522:M522"/>
    <mergeCell ref="N522:Q522"/>
    <mergeCell ref="J544:J545"/>
    <mergeCell ref="O544:P544"/>
    <mergeCell ref="Q544:Q545"/>
    <mergeCell ref="R544:R545"/>
    <mergeCell ref="S544:S545"/>
    <mergeCell ref="A533:M533"/>
    <mergeCell ref="N533:Q533"/>
    <mergeCell ref="A534:M534"/>
    <mergeCell ref="N534:Q534"/>
    <mergeCell ref="A535:M535"/>
    <mergeCell ref="N535:Q535"/>
    <mergeCell ref="A536:M536"/>
    <mergeCell ref="N536:Q536"/>
    <mergeCell ref="E539:Q539"/>
    <mergeCell ref="A528:M528"/>
    <mergeCell ref="N528:Q528"/>
    <mergeCell ref="A529:M529"/>
    <mergeCell ref="N529:Q529"/>
    <mergeCell ref="A530:M530"/>
    <mergeCell ref="N530:Q530"/>
    <mergeCell ref="A531:M531"/>
    <mergeCell ref="N531:Q531"/>
    <mergeCell ref="A532:M532"/>
    <mergeCell ref="N532:Q532"/>
    <mergeCell ref="E547:M547"/>
    <mergeCell ref="E548:M548"/>
    <mergeCell ref="A549:A551"/>
    <mergeCell ref="B549:B551"/>
    <mergeCell ref="C549:C551"/>
    <mergeCell ref="D549:D551"/>
    <mergeCell ref="E549:E551"/>
    <mergeCell ref="L551:M551"/>
    <mergeCell ref="A552:A555"/>
    <mergeCell ref="B552:B555"/>
    <mergeCell ref="C552:C555"/>
    <mergeCell ref="D552:D555"/>
    <mergeCell ref="E552:E555"/>
    <mergeCell ref="L555:M555"/>
    <mergeCell ref="A540:R540"/>
    <mergeCell ref="A542:A545"/>
    <mergeCell ref="B542:B545"/>
    <mergeCell ref="C542:C545"/>
    <mergeCell ref="D542:D545"/>
    <mergeCell ref="E542:E545"/>
    <mergeCell ref="F542:F545"/>
    <mergeCell ref="G542:J543"/>
    <mergeCell ref="K542:K545"/>
    <mergeCell ref="L542:L545"/>
    <mergeCell ref="M542:M545"/>
    <mergeCell ref="N542:Q542"/>
    <mergeCell ref="R542:S543"/>
    <mergeCell ref="N543:N545"/>
    <mergeCell ref="O543:Q543"/>
    <mergeCell ref="G544:G545"/>
    <mergeCell ref="H544:H545"/>
    <mergeCell ref="I544:I545"/>
    <mergeCell ref="A568:A571"/>
    <mergeCell ref="B568:B571"/>
    <mergeCell ref="C568:C571"/>
    <mergeCell ref="D568:D571"/>
    <mergeCell ref="E568:E571"/>
    <mergeCell ref="L571:M571"/>
    <mergeCell ref="A572:A574"/>
    <mergeCell ref="B572:B574"/>
    <mergeCell ref="C572:C574"/>
    <mergeCell ref="D572:D574"/>
    <mergeCell ref="E572:E574"/>
    <mergeCell ref="L574:M574"/>
    <mergeCell ref="A556:A564"/>
    <mergeCell ref="B556:B564"/>
    <mergeCell ref="C556:C564"/>
    <mergeCell ref="D556:D564"/>
    <mergeCell ref="E556:E564"/>
    <mergeCell ref="F556:F563"/>
    <mergeCell ref="K556:K563"/>
    <mergeCell ref="L564:M564"/>
    <mergeCell ref="A565:A567"/>
    <mergeCell ref="B565:B567"/>
    <mergeCell ref="C565:C567"/>
    <mergeCell ref="D565:D567"/>
    <mergeCell ref="E565:E567"/>
    <mergeCell ref="L567:M567"/>
    <mergeCell ref="A585:A587"/>
    <mergeCell ref="B585:B587"/>
    <mergeCell ref="C585:C587"/>
    <mergeCell ref="D585:D587"/>
    <mergeCell ref="E585:E587"/>
    <mergeCell ref="L587:M587"/>
    <mergeCell ref="A588:A590"/>
    <mergeCell ref="B588:B590"/>
    <mergeCell ref="C588:C590"/>
    <mergeCell ref="D588:D590"/>
    <mergeCell ref="E588:E590"/>
    <mergeCell ref="L590:M590"/>
    <mergeCell ref="E576:M576"/>
    <mergeCell ref="A577:A580"/>
    <mergeCell ref="B577:B580"/>
    <mergeCell ref="C577:C580"/>
    <mergeCell ref="D577:D580"/>
    <mergeCell ref="E577:E580"/>
    <mergeCell ref="L580:M580"/>
    <mergeCell ref="A581:A584"/>
    <mergeCell ref="B581:B584"/>
    <mergeCell ref="C581:C584"/>
    <mergeCell ref="D581:D584"/>
    <mergeCell ref="E581:E584"/>
    <mergeCell ref="L584:M584"/>
    <mergeCell ref="A607:A609"/>
    <mergeCell ref="B607:B609"/>
    <mergeCell ref="C607:C609"/>
    <mergeCell ref="D607:D609"/>
    <mergeCell ref="E607:E609"/>
    <mergeCell ref="L609:M609"/>
    <mergeCell ref="A610:A612"/>
    <mergeCell ref="B610:B612"/>
    <mergeCell ref="C610:C612"/>
    <mergeCell ref="D610:D612"/>
    <mergeCell ref="E610:E612"/>
    <mergeCell ref="L612:M612"/>
    <mergeCell ref="A591:A597"/>
    <mergeCell ref="B591:B597"/>
    <mergeCell ref="C591:C597"/>
    <mergeCell ref="D591:D597"/>
    <mergeCell ref="E591:E597"/>
    <mergeCell ref="F591:F596"/>
    <mergeCell ref="K591:K596"/>
    <mergeCell ref="L597:M597"/>
    <mergeCell ref="A598:A606"/>
    <mergeCell ref="B598:B606"/>
    <mergeCell ref="C598:C606"/>
    <mergeCell ref="D598:D606"/>
    <mergeCell ref="E598:E606"/>
    <mergeCell ref="F598:F605"/>
    <mergeCell ref="K598:K605"/>
    <mergeCell ref="L606:M606"/>
    <mergeCell ref="A619:A621"/>
    <mergeCell ref="B619:B621"/>
    <mergeCell ref="C619:C621"/>
    <mergeCell ref="D619:D621"/>
    <mergeCell ref="E619:E621"/>
    <mergeCell ref="L621:M621"/>
    <mergeCell ref="A622:A624"/>
    <mergeCell ref="B622:B624"/>
    <mergeCell ref="C622:C624"/>
    <mergeCell ref="D622:D624"/>
    <mergeCell ref="E622:E624"/>
    <mergeCell ref="L624:M624"/>
    <mergeCell ref="A613:A615"/>
    <mergeCell ref="B613:B615"/>
    <mergeCell ref="C613:C615"/>
    <mergeCell ref="D613:D615"/>
    <mergeCell ref="E613:E615"/>
    <mergeCell ref="L615:M615"/>
    <mergeCell ref="A616:A618"/>
    <mergeCell ref="B616:B618"/>
    <mergeCell ref="C616:C618"/>
    <mergeCell ref="D616:D618"/>
    <mergeCell ref="E616:E618"/>
    <mergeCell ref="L618:M618"/>
    <mergeCell ref="D658:D662"/>
    <mergeCell ref="E658:E662"/>
    <mergeCell ref="L662:M662"/>
    <mergeCell ref="A631:A633"/>
    <mergeCell ref="B631:B633"/>
    <mergeCell ref="C631:C633"/>
    <mergeCell ref="D631:D633"/>
    <mergeCell ref="E631:E633"/>
    <mergeCell ref="L633:M633"/>
    <mergeCell ref="A634:A636"/>
    <mergeCell ref="B634:B636"/>
    <mergeCell ref="C634:C636"/>
    <mergeCell ref="D634:D636"/>
    <mergeCell ref="E634:E636"/>
    <mergeCell ref="L636:M636"/>
    <mergeCell ref="A625:A627"/>
    <mergeCell ref="B625:B627"/>
    <mergeCell ref="C625:C627"/>
    <mergeCell ref="D625:D627"/>
    <mergeCell ref="E625:E627"/>
    <mergeCell ref="L627:M627"/>
    <mergeCell ref="A628:A630"/>
    <mergeCell ref="B628:B630"/>
    <mergeCell ref="C628:C630"/>
    <mergeCell ref="D628:D630"/>
    <mergeCell ref="E628:E630"/>
    <mergeCell ref="L630:M630"/>
    <mergeCell ref="A663:A665"/>
    <mergeCell ref="B663:B665"/>
    <mergeCell ref="C663:C665"/>
    <mergeCell ref="D663:D665"/>
    <mergeCell ref="E663:E665"/>
    <mergeCell ref="L665:M665"/>
    <mergeCell ref="A666:A668"/>
    <mergeCell ref="B666:B668"/>
    <mergeCell ref="C666:C668"/>
    <mergeCell ref="D666:D668"/>
    <mergeCell ref="E666:E668"/>
    <mergeCell ref="L668:M668"/>
    <mergeCell ref="A637:A639"/>
    <mergeCell ref="B637:B639"/>
    <mergeCell ref="C637:C639"/>
    <mergeCell ref="D637:D639"/>
    <mergeCell ref="E637:E639"/>
    <mergeCell ref="L639:M639"/>
    <mergeCell ref="E641:M641"/>
    <mergeCell ref="A642:A662"/>
    <mergeCell ref="B642:B657"/>
    <mergeCell ref="C642:C657"/>
    <mergeCell ref="D642:D643"/>
    <mergeCell ref="E642:E643"/>
    <mergeCell ref="F642:F661"/>
    <mergeCell ref="K642:K661"/>
    <mergeCell ref="D644:D645"/>
    <mergeCell ref="E644:E645"/>
    <mergeCell ref="D646:D657"/>
    <mergeCell ref="E646:E657"/>
    <mergeCell ref="B658:B662"/>
    <mergeCell ref="C658:C662"/>
    <mergeCell ref="A675:A677"/>
    <mergeCell ref="B675:B677"/>
    <mergeCell ref="C675:C677"/>
    <mergeCell ref="D675:D677"/>
    <mergeCell ref="E675:E677"/>
    <mergeCell ref="K675:K676"/>
    <mergeCell ref="L677:M677"/>
    <mergeCell ref="E679:N679"/>
    <mergeCell ref="A680:A692"/>
    <mergeCell ref="B680:B692"/>
    <mergeCell ref="C680:C692"/>
    <mergeCell ref="D680:D692"/>
    <mergeCell ref="F680:F691"/>
    <mergeCell ref="K680:K691"/>
    <mergeCell ref="L692:M692"/>
    <mergeCell ref="A669:A671"/>
    <mergeCell ref="B669:B671"/>
    <mergeCell ref="C669:C671"/>
    <mergeCell ref="D669:D671"/>
    <mergeCell ref="E669:E671"/>
    <mergeCell ref="F669:F670"/>
    <mergeCell ref="K669:K670"/>
    <mergeCell ref="L671:M671"/>
    <mergeCell ref="A672:A674"/>
    <mergeCell ref="B672:B674"/>
    <mergeCell ref="C672:C674"/>
    <mergeCell ref="D672:D674"/>
    <mergeCell ref="E672:E674"/>
    <mergeCell ref="F672:F673"/>
    <mergeCell ref="K672:K673"/>
    <mergeCell ref="L674:M674"/>
    <mergeCell ref="A702:M702"/>
    <mergeCell ref="N702:Q702"/>
    <mergeCell ref="A703:M703"/>
    <mergeCell ref="N703:Q703"/>
    <mergeCell ref="A704:M704"/>
    <mergeCell ref="N704:Q704"/>
    <mergeCell ref="A705:M705"/>
    <mergeCell ref="N705:Q705"/>
    <mergeCell ref="A706:M706"/>
    <mergeCell ref="N706:Q706"/>
    <mergeCell ref="A693:A695"/>
    <mergeCell ref="B693:B695"/>
    <mergeCell ref="C693:C695"/>
    <mergeCell ref="D693:D695"/>
    <mergeCell ref="E693:E695"/>
    <mergeCell ref="L695:M695"/>
    <mergeCell ref="A700:M700"/>
    <mergeCell ref="N700:Q700"/>
    <mergeCell ref="A701:M701"/>
    <mergeCell ref="N701:Q701"/>
    <mergeCell ref="O725:P725"/>
    <mergeCell ref="Q725:Q726"/>
    <mergeCell ref="A712:M712"/>
    <mergeCell ref="N712:Q712"/>
    <mergeCell ref="A713:M713"/>
    <mergeCell ref="N713:Q713"/>
    <mergeCell ref="A714:M714"/>
    <mergeCell ref="N714:Q714"/>
    <mergeCell ref="A715:M715"/>
    <mergeCell ref="N715:Q715"/>
    <mergeCell ref="A716:M716"/>
    <mergeCell ref="N716:Q716"/>
    <mergeCell ref="A707:M707"/>
    <mergeCell ref="N707:Q707"/>
    <mergeCell ref="A708:M708"/>
    <mergeCell ref="N708:Q708"/>
    <mergeCell ref="A709:M709"/>
    <mergeCell ref="N709:Q709"/>
    <mergeCell ref="A710:M710"/>
    <mergeCell ref="N710:Q710"/>
    <mergeCell ref="A711:M711"/>
    <mergeCell ref="N711:Q711"/>
    <mergeCell ref="R725:R726"/>
    <mergeCell ref="S725:S726"/>
    <mergeCell ref="E728:M728"/>
    <mergeCell ref="E729:M729"/>
    <mergeCell ref="A730:A732"/>
    <mergeCell ref="B730:B732"/>
    <mergeCell ref="C730:C732"/>
    <mergeCell ref="D730:D732"/>
    <mergeCell ref="E730:E732"/>
    <mergeCell ref="L732:M732"/>
    <mergeCell ref="A717:M717"/>
    <mergeCell ref="N717:Q717"/>
    <mergeCell ref="B720:Q720"/>
    <mergeCell ref="A721:R721"/>
    <mergeCell ref="A723:A726"/>
    <mergeCell ref="B723:B726"/>
    <mergeCell ref="C723:C726"/>
    <mergeCell ref="D723:D726"/>
    <mergeCell ref="E723:E726"/>
    <mergeCell ref="F723:F726"/>
    <mergeCell ref="G723:J724"/>
    <mergeCell ref="K723:K726"/>
    <mergeCell ref="L723:L726"/>
    <mergeCell ref="M723:M726"/>
    <mergeCell ref="N723:Q723"/>
    <mergeCell ref="R723:S724"/>
    <mergeCell ref="N724:N726"/>
    <mergeCell ref="O724:Q724"/>
    <mergeCell ref="G725:G726"/>
    <mergeCell ref="H725:H726"/>
    <mergeCell ref="I725:I726"/>
    <mergeCell ref="J725:J726"/>
    <mergeCell ref="A743:A745"/>
    <mergeCell ref="B743:B745"/>
    <mergeCell ref="C743:C745"/>
    <mergeCell ref="D743:D745"/>
    <mergeCell ref="E743:E745"/>
    <mergeCell ref="L745:M745"/>
    <mergeCell ref="A746:A748"/>
    <mergeCell ref="B746:B748"/>
    <mergeCell ref="C746:C748"/>
    <mergeCell ref="D746:D748"/>
    <mergeCell ref="E746:E748"/>
    <mergeCell ref="L748:M748"/>
    <mergeCell ref="A733:A739"/>
    <mergeCell ref="B733:B739"/>
    <mergeCell ref="C733:C739"/>
    <mergeCell ref="D733:D739"/>
    <mergeCell ref="E733:E739"/>
    <mergeCell ref="L739:M739"/>
    <mergeCell ref="A740:A742"/>
    <mergeCell ref="B740:B742"/>
    <mergeCell ref="C740:C742"/>
    <mergeCell ref="D740:D742"/>
    <mergeCell ref="E740:E742"/>
    <mergeCell ref="L742:M742"/>
    <mergeCell ref="A758:A760"/>
    <mergeCell ref="B758:B760"/>
    <mergeCell ref="C758:C760"/>
    <mergeCell ref="D758:D760"/>
    <mergeCell ref="E758:E760"/>
    <mergeCell ref="L760:M760"/>
    <mergeCell ref="A761:A763"/>
    <mergeCell ref="B761:B763"/>
    <mergeCell ref="C761:C763"/>
    <mergeCell ref="D761:D763"/>
    <mergeCell ref="E761:E763"/>
    <mergeCell ref="L763:M763"/>
    <mergeCell ref="A749:A751"/>
    <mergeCell ref="B749:B751"/>
    <mergeCell ref="C749:C751"/>
    <mergeCell ref="D749:D751"/>
    <mergeCell ref="E749:E751"/>
    <mergeCell ref="L751:M751"/>
    <mergeCell ref="A752:A757"/>
    <mergeCell ref="B752:B757"/>
    <mergeCell ref="C752:C757"/>
    <mergeCell ref="D752:D757"/>
    <mergeCell ref="E752:E757"/>
    <mergeCell ref="L757:M757"/>
    <mergeCell ref="A772:A774"/>
    <mergeCell ref="B772:B774"/>
    <mergeCell ref="C772:C774"/>
    <mergeCell ref="D772:D774"/>
    <mergeCell ref="E772:E774"/>
    <mergeCell ref="L774:M774"/>
    <mergeCell ref="A775:A778"/>
    <mergeCell ref="B775:B778"/>
    <mergeCell ref="C775:C778"/>
    <mergeCell ref="D775:D778"/>
    <mergeCell ref="E775:E778"/>
    <mergeCell ref="L778:M778"/>
    <mergeCell ref="A764:A768"/>
    <mergeCell ref="B764:B768"/>
    <mergeCell ref="C764:C768"/>
    <mergeCell ref="D764:D768"/>
    <mergeCell ref="E764:E768"/>
    <mergeCell ref="K764:K767"/>
    <mergeCell ref="L768:M768"/>
    <mergeCell ref="A769:A771"/>
    <mergeCell ref="B769:B771"/>
    <mergeCell ref="C769:C771"/>
    <mergeCell ref="D769:D771"/>
    <mergeCell ref="E769:E771"/>
    <mergeCell ref="L771:M771"/>
    <mergeCell ref="A787:A789"/>
    <mergeCell ref="B787:B789"/>
    <mergeCell ref="C787:C789"/>
    <mergeCell ref="D787:D789"/>
    <mergeCell ref="E787:E789"/>
    <mergeCell ref="L789:M789"/>
    <mergeCell ref="A790:A792"/>
    <mergeCell ref="B790:B792"/>
    <mergeCell ref="C790:C792"/>
    <mergeCell ref="D790:D792"/>
    <mergeCell ref="E790:E792"/>
    <mergeCell ref="L792:M792"/>
    <mergeCell ref="A779:A781"/>
    <mergeCell ref="B779:B781"/>
    <mergeCell ref="C779:C781"/>
    <mergeCell ref="D779:D781"/>
    <mergeCell ref="E779:E781"/>
    <mergeCell ref="L781:M781"/>
    <mergeCell ref="E782:M782"/>
    <mergeCell ref="E783:M783"/>
    <mergeCell ref="A784:A786"/>
    <mergeCell ref="B784:B786"/>
    <mergeCell ref="C784:C786"/>
    <mergeCell ref="D784:D786"/>
    <mergeCell ref="E784:E786"/>
    <mergeCell ref="F784:F785"/>
    <mergeCell ref="K784:K785"/>
    <mergeCell ref="L786:M786"/>
    <mergeCell ref="A799:A801"/>
    <mergeCell ref="B799:B801"/>
    <mergeCell ref="C799:C801"/>
    <mergeCell ref="D799:D801"/>
    <mergeCell ref="E799:E801"/>
    <mergeCell ref="L801:M801"/>
    <mergeCell ref="A802:A804"/>
    <mergeCell ref="B802:B804"/>
    <mergeCell ref="C802:C804"/>
    <mergeCell ref="D802:D804"/>
    <mergeCell ref="E802:E804"/>
    <mergeCell ref="L804:M804"/>
    <mergeCell ref="A793:A795"/>
    <mergeCell ref="B793:B795"/>
    <mergeCell ref="C793:C795"/>
    <mergeCell ref="D793:D795"/>
    <mergeCell ref="E793:E795"/>
    <mergeCell ref="L795:M795"/>
    <mergeCell ref="A796:A798"/>
    <mergeCell ref="B796:B798"/>
    <mergeCell ref="C796:C798"/>
    <mergeCell ref="D796:D798"/>
    <mergeCell ref="E796:E798"/>
    <mergeCell ref="L798:M798"/>
    <mergeCell ref="A811:A813"/>
    <mergeCell ref="B811:B813"/>
    <mergeCell ref="C811:C813"/>
    <mergeCell ref="D811:D813"/>
    <mergeCell ref="E811:E813"/>
    <mergeCell ref="L813:M813"/>
    <mergeCell ref="A814:A816"/>
    <mergeCell ref="B814:B816"/>
    <mergeCell ref="C814:C816"/>
    <mergeCell ref="D814:D816"/>
    <mergeCell ref="E814:E816"/>
    <mergeCell ref="L816:M816"/>
    <mergeCell ref="A805:A807"/>
    <mergeCell ref="B805:B807"/>
    <mergeCell ref="C805:C807"/>
    <mergeCell ref="D805:D807"/>
    <mergeCell ref="E805:E807"/>
    <mergeCell ref="L807:M807"/>
    <mergeCell ref="A808:A810"/>
    <mergeCell ref="B808:B810"/>
    <mergeCell ref="C808:C810"/>
    <mergeCell ref="D808:D810"/>
    <mergeCell ref="E808:E810"/>
    <mergeCell ref="L810:M810"/>
    <mergeCell ref="A825:A827"/>
    <mergeCell ref="B825:B827"/>
    <mergeCell ref="C825:C827"/>
    <mergeCell ref="D825:D827"/>
    <mergeCell ref="E825:E827"/>
    <mergeCell ref="L827:M827"/>
    <mergeCell ref="A828:A830"/>
    <mergeCell ref="B828:B830"/>
    <mergeCell ref="C828:C830"/>
    <mergeCell ref="D828:D830"/>
    <mergeCell ref="E828:E830"/>
    <mergeCell ref="L830:M830"/>
    <mergeCell ref="E817:M817"/>
    <mergeCell ref="E818:M818"/>
    <mergeCell ref="A819:A821"/>
    <mergeCell ref="B819:B821"/>
    <mergeCell ref="C819:C821"/>
    <mergeCell ref="D819:D821"/>
    <mergeCell ref="E819:E821"/>
    <mergeCell ref="L821:M821"/>
    <mergeCell ref="A822:A824"/>
    <mergeCell ref="B822:B824"/>
    <mergeCell ref="C822:C824"/>
    <mergeCell ref="D822:D824"/>
    <mergeCell ref="E822:E824"/>
    <mergeCell ref="L824:M824"/>
    <mergeCell ref="E839:M839"/>
    <mergeCell ref="E840:M840"/>
    <mergeCell ref="A841:A845"/>
    <mergeCell ref="B841:B845"/>
    <mergeCell ref="C841:C845"/>
    <mergeCell ref="D841:D845"/>
    <mergeCell ref="E841:E845"/>
    <mergeCell ref="K841:K844"/>
    <mergeCell ref="L845:M845"/>
    <mergeCell ref="E831:M831"/>
    <mergeCell ref="E832:M832"/>
    <mergeCell ref="A833:A835"/>
    <mergeCell ref="B833:B835"/>
    <mergeCell ref="C833:C835"/>
    <mergeCell ref="D833:D835"/>
    <mergeCell ref="E833:E835"/>
    <mergeCell ref="L835:M835"/>
    <mergeCell ref="A836:A838"/>
    <mergeCell ref="B836:B838"/>
    <mergeCell ref="C836:C838"/>
    <mergeCell ref="D836:D838"/>
    <mergeCell ref="E836:E838"/>
    <mergeCell ref="L838:M838"/>
    <mergeCell ref="A853:M853"/>
    <mergeCell ref="N853:Q853"/>
    <mergeCell ref="A854:M854"/>
    <mergeCell ref="N854:Q854"/>
    <mergeCell ref="A855:M855"/>
    <mergeCell ref="N855:Q855"/>
    <mergeCell ref="A856:M856"/>
    <mergeCell ref="N856:Q856"/>
    <mergeCell ref="A857:M857"/>
    <mergeCell ref="N857:Q857"/>
    <mergeCell ref="E846:M846"/>
    <mergeCell ref="B847:M847"/>
    <mergeCell ref="A848:M848"/>
    <mergeCell ref="A850:M850"/>
    <mergeCell ref="N850:Q850"/>
    <mergeCell ref="A851:M851"/>
    <mergeCell ref="N851:Q851"/>
    <mergeCell ref="A852:M852"/>
    <mergeCell ref="N852:Q852"/>
    <mergeCell ref="A863:M863"/>
    <mergeCell ref="N863:Q863"/>
    <mergeCell ref="A864:M864"/>
    <mergeCell ref="N864:Q864"/>
    <mergeCell ref="A865:M865"/>
    <mergeCell ref="N865:Q865"/>
    <mergeCell ref="A866:M866"/>
    <mergeCell ref="N866:Q866"/>
    <mergeCell ref="A867:M867"/>
    <mergeCell ref="N867:Q867"/>
    <mergeCell ref="A858:M858"/>
    <mergeCell ref="N858:Q858"/>
    <mergeCell ref="A859:M859"/>
    <mergeCell ref="N859:Q859"/>
    <mergeCell ref="A860:M860"/>
    <mergeCell ref="N860:Q860"/>
    <mergeCell ref="A861:M861"/>
    <mergeCell ref="N861:Q861"/>
    <mergeCell ref="A862:M862"/>
    <mergeCell ref="N862:Q862"/>
  </mergeCells>
  <phoneticPr fontId="3" type="noConversion"/>
  <pageMargins left="0.15748031496062992" right="0.15748031496062992" top="1.1811023622047245" bottom="0.39370078740157483" header="0" footer="0"/>
  <pageSetup paperSize="9" scale="75" orientation="landscape" r:id="rId1"/>
  <headerFooter differentFirst="1" alignWithMargins="0">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01 programa (2022-0)</vt:lpstr>
      <vt:lpstr>'01 programa (2022-0)'!Print_Titles</vt:lpstr>
    </vt:vector>
  </TitlesOfParts>
  <Company>xx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RSIL</cp:lastModifiedBy>
  <cp:lastPrinted>2021-11-22T13:41:54Z</cp:lastPrinted>
  <dcterms:created xsi:type="dcterms:W3CDTF">2008-10-15T17:43:49Z</dcterms:created>
  <dcterms:modified xsi:type="dcterms:W3CDTF">2022-07-08T11:03:42Z</dcterms:modified>
</cp:coreProperties>
</file>