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SIL\Desktop\Planavimas\SVP ataskaitos\Ataskaita SVP 2021 12\Viešinimui SVP ataskaita už 2021 m\"/>
    </mc:Choice>
  </mc:AlternateContent>
  <xr:revisionPtr revIDLastSave="0" documentId="13_ncr:1_{B91B5256-83F2-4416-A7E3-DC1A7D775F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9 programa (2021-0)" sheetId="1" r:id="rId1"/>
  </sheets>
  <definedNames>
    <definedName name="_xlnm._FilterDatabase" localSheetId="0" hidden="1">'09 programa (2021-0)'!$A$11:$Y$182</definedName>
    <definedName name="_xlnm.Print_Titles" localSheetId="0">'09 programa (2021-0)'!$7:$11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R120" i="1"/>
  <c r="S120" i="1" s="1"/>
  <c r="K120" i="1"/>
  <c r="N27" i="1"/>
  <c r="O65" i="1" l="1"/>
  <c r="Q68" i="1"/>
  <c r="P68" i="1"/>
  <c r="N68" i="1"/>
  <c r="O67" i="1"/>
  <c r="O66" i="1"/>
  <c r="O64" i="1"/>
  <c r="O68" i="1" l="1"/>
  <c r="O119" i="1" l="1"/>
  <c r="O84" i="1"/>
  <c r="O81" i="1"/>
  <c r="O94" i="1" l="1"/>
  <c r="O93" i="1"/>
  <c r="O91" i="1"/>
  <c r="O90" i="1"/>
  <c r="O89" i="1"/>
  <c r="S178" i="1" l="1"/>
  <c r="S176" i="1"/>
  <c r="S174" i="1"/>
  <c r="S173" i="1"/>
  <c r="S172" i="1"/>
  <c r="S169" i="1"/>
  <c r="N181" i="1"/>
  <c r="N180" i="1"/>
  <c r="N179" i="1"/>
  <c r="N178" i="1"/>
  <c r="N176" i="1"/>
  <c r="N175" i="1"/>
  <c r="N174" i="1"/>
  <c r="N173" i="1"/>
  <c r="N172" i="1"/>
  <c r="N171" i="1"/>
  <c r="N170" i="1"/>
  <c r="N169" i="1"/>
  <c r="N168" i="1"/>
  <c r="N167" i="1"/>
  <c r="R20" i="1"/>
  <c r="S20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9" i="1"/>
  <c r="S29" i="1" s="1"/>
  <c r="R30" i="1"/>
  <c r="S30" i="1" s="1"/>
  <c r="R31" i="1"/>
  <c r="S31" i="1" s="1"/>
  <c r="R33" i="1"/>
  <c r="S33" i="1" s="1"/>
  <c r="R34" i="1"/>
  <c r="S34" i="1" s="1"/>
  <c r="R36" i="1"/>
  <c r="S36" i="1" s="1"/>
  <c r="R37" i="1"/>
  <c r="S37" i="1" s="1"/>
  <c r="R39" i="1"/>
  <c r="S39" i="1" s="1"/>
  <c r="R40" i="1"/>
  <c r="S40" i="1" s="1"/>
  <c r="R42" i="1"/>
  <c r="S42" i="1" s="1"/>
  <c r="R43" i="1"/>
  <c r="S43" i="1" s="1"/>
  <c r="R47" i="1"/>
  <c r="S47" i="1" s="1"/>
  <c r="R48" i="1"/>
  <c r="S48" i="1" s="1"/>
  <c r="R49" i="1"/>
  <c r="S49" i="1" s="1"/>
  <c r="R50" i="1"/>
  <c r="S50" i="1" s="1"/>
  <c r="R52" i="1"/>
  <c r="S52" i="1" s="1"/>
  <c r="R53" i="1"/>
  <c r="S53" i="1" s="1"/>
  <c r="R55" i="1"/>
  <c r="S55" i="1" s="1"/>
  <c r="R56" i="1"/>
  <c r="S56" i="1" s="1"/>
  <c r="R59" i="1"/>
  <c r="S59" i="1" s="1"/>
  <c r="R60" i="1"/>
  <c r="S60" i="1" s="1"/>
  <c r="R61" i="1"/>
  <c r="S61" i="1" s="1"/>
  <c r="R63" i="1"/>
  <c r="S63" i="1" s="1"/>
  <c r="R64" i="1"/>
  <c r="S64" i="1" s="1"/>
  <c r="R65" i="1"/>
  <c r="S65" i="1" s="1"/>
  <c r="R66" i="1"/>
  <c r="S66" i="1" s="1"/>
  <c r="R67" i="1"/>
  <c r="S67" i="1" s="1"/>
  <c r="R69" i="1"/>
  <c r="S69" i="1" s="1"/>
  <c r="R70" i="1"/>
  <c r="S70" i="1" s="1"/>
  <c r="R72" i="1"/>
  <c r="S72" i="1" s="1"/>
  <c r="R73" i="1"/>
  <c r="S73" i="1" s="1"/>
  <c r="R75" i="1"/>
  <c r="S75" i="1" s="1"/>
  <c r="R76" i="1"/>
  <c r="S76" i="1" s="1"/>
  <c r="R78" i="1"/>
  <c r="S78" i="1" s="1"/>
  <c r="R79" i="1"/>
  <c r="S79" i="1" s="1"/>
  <c r="R80" i="1"/>
  <c r="S80" i="1" s="1"/>
  <c r="R81" i="1"/>
  <c r="S81" i="1" s="1"/>
  <c r="R82" i="1"/>
  <c r="S82" i="1" s="1"/>
  <c r="R83" i="1"/>
  <c r="S83" i="1" s="1"/>
  <c r="R84" i="1"/>
  <c r="S84" i="1" s="1"/>
  <c r="R85" i="1"/>
  <c r="S85" i="1" s="1"/>
  <c r="R86" i="1"/>
  <c r="S86" i="1" s="1"/>
  <c r="R87" i="1"/>
  <c r="S87" i="1" s="1"/>
  <c r="R89" i="1"/>
  <c r="S89" i="1" s="1"/>
  <c r="R90" i="1"/>
  <c r="S90" i="1" s="1"/>
  <c r="S170" i="1" s="1"/>
  <c r="R91" i="1"/>
  <c r="S91" i="1" s="1"/>
  <c r="R92" i="1"/>
  <c r="S92" i="1" s="1"/>
  <c r="R93" i="1"/>
  <c r="S93" i="1" s="1"/>
  <c r="R94" i="1"/>
  <c r="S94" i="1" s="1"/>
  <c r="R96" i="1"/>
  <c r="S96" i="1" s="1"/>
  <c r="R97" i="1"/>
  <c r="S97" i="1" s="1"/>
  <c r="R99" i="1"/>
  <c r="S99" i="1" s="1"/>
  <c r="R100" i="1"/>
  <c r="S100" i="1" s="1"/>
  <c r="R102" i="1"/>
  <c r="S102" i="1" s="1"/>
  <c r="R103" i="1"/>
  <c r="S103" i="1" s="1"/>
  <c r="R105" i="1"/>
  <c r="S105" i="1" s="1"/>
  <c r="R106" i="1"/>
  <c r="S106" i="1" s="1"/>
  <c r="R108" i="1"/>
  <c r="S108" i="1" s="1"/>
  <c r="R109" i="1"/>
  <c r="S109" i="1" s="1"/>
  <c r="R110" i="1"/>
  <c r="S110" i="1" s="1"/>
  <c r="S171" i="1" s="1"/>
  <c r="R112" i="1"/>
  <c r="S112" i="1" s="1"/>
  <c r="R113" i="1"/>
  <c r="S113" i="1" s="1"/>
  <c r="R115" i="1"/>
  <c r="S115" i="1" s="1"/>
  <c r="R116" i="1"/>
  <c r="S116" i="1" s="1"/>
  <c r="R118" i="1"/>
  <c r="S118" i="1" s="1"/>
  <c r="R119" i="1"/>
  <c r="S119" i="1" s="1"/>
  <c r="R121" i="1"/>
  <c r="S121" i="1" s="1"/>
  <c r="R122" i="1"/>
  <c r="S122" i="1" s="1"/>
  <c r="R123" i="1"/>
  <c r="S123" i="1" s="1"/>
  <c r="R124" i="1"/>
  <c r="S124" i="1" s="1"/>
  <c r="R126" i="1"/>
  <c r="S126" i="1" s="1"/>
  <c r="R127" i="1"/>
  <c r="S127" i="1" s="1"/>
  <c r="R128" i="1"/>
  <c r="S128" i="1" s="1"/>
  <c r="R131" i="1"/>
  <c r="S131" i="1" s="1"/>
  <c r="R132" i="1"/>
  <c r="S132" i="1" s="1"/>
  <c r="R133" i="1"/>
  <c r="S133" i="1" s="1"/>
  <c r="R134" i="1"/>
  <c r="S134" i="1" s="1"/>
  <c r="R135" i="1"/>
  <c r="S135" i="1" s="1"/>
  <c r="R137" i="1"/>
  <c r="S137" i="1" s="1"/>
  <c r="R138" i="1"/>
  <c r="S138" i="1" s="1"/>
  <c r="R139" i="1"/>
  <c r="S139" i="1" s="1"/>
  <c r="R140" i="1"/>
  <c r="S140" i="1" s="1"/>
  <c r="R142" i="1"/>
  <c r="S142" i="1" s="1"/>
  <c r="R143" i="1"/>
  <c r="S143" i="1" s="1"/>
  <c r="R144" i="1"/>
  <c r="S144" i="1" s="1"/>
  <c r="R147" i="1"/>
  <c r="S147" i="1" s="1"/>
  <c r="R148" i="1"/>
  <c r="S148" i="1" s="1"/>
  <c r="R149" i="1"/>
  <c r="S149" i="1" s="1"/>
  <c r="R150" i="1"/>
  <c r="S150" i="1" s="1"/>
  <c r="R152" i="1"/>
  <c r="S152" i="1" s="1"/>
  <c r="R153" i="1"/>
  <c r="S153" i="1" s="1"/>
  <c r="R155" i="1"/>
  <c r="S155" i="1" s="1"/>
  <c r="R156" i="1"/>
  <c r="S156" i="1" s="1"/>
  <c r="R158" i="1"/>
  <c r="S158" i="1" s="1"/>
  <c r="R159" i="1"/>
  <c r="S159" i="1" s="1"/>
  <c r="R19" i="1"/>
  <c r="S19" i="1" s="1"/>
  <c r="R17" i="1"/>
  <c r="S17" i="1" s="1"/>
  <c r="R16" i="1"/>
  <c r="S16" i="1" s="1"/>
  <c r="R15" i="1"/>
  <c r="S15" i="1" s="1"/>
  <c r="R14" i="1"/>
  <c r="S14" i="1" s="1"/>
  <c r="Q160" i="1"/>
  <c r="P160" i="1"/>
  <c r="N160" i="1"/>
  <c r="O159" i="1"/>
  <c r="O158" i="1"/>
  <c r="Q157" i="1"/>
  <c r="P157" i="1"/>
  <c r="N157" i="1"/>
  <c r="O156" i="1"/>
  <c r="O155" i="1"/>
  <c r="Q154" i="1"/>
  <c r="P154" i="1"/>
  <c r="N154" i="1"/>
  <c r="O153" i="1"/>
  <c r="O152" i="1"/>
  <c r="Q151" i="1"/>
  <c r="P151" i="1"/>
  <c r="N151" i="1"/>
  <c r="O150" i="1"/>
  <c r="O149" i="1"/>
  <c r="O148" i="1"/>
  <c r="Q145" i="1"/>
  <c r="P145" i="1"/>
  <c r="N145" i="1"/>
  <c r="O144" i="1"/>
  <c r="O143" i="1"/>
  <c r="O142" i="1"/>
  <c r="Q141" i="1"/>
  <c r="P141" i="1"/>
  <c r="N141" i="1"/>
  <c r="O140" i="1"/>
  <c r="O139" i="1"/>
  <c r="O138" i="1"/>
  <c r="O137" i="1"/>
  <c r="Q136" i="1"/>
  <c r="P136" i="1"/>
  <c r="N136" i="1"/>
  <c r="O135" i="1"/>
  <c r="O134" i="1"/>
  <c r="O133" i="1"/>
  <c r="O132" i="1"/>
  <c r="Q129" i="1"/>
  <c r="P129" i="1"/>
  <c r="N129" i="1"/>
  <c r="O127" i="1"/>
  <c r="O126" i="1"/>
  <c r="Q125" i="1"/>
  <c r="P125" i="1"/>
  <c r="N125" i="1"/>
  <c r="Q117" i="1"/>
  <c r="P117" i="1"/>
  <c r="N117" i="1"/>
  <c r="O116" i="1"/>
  <c r="Q114" i="1"/>
  <c r="P114" i="1"/>
  <c r="N114" i="1"/>
  <c r="O113" i="1"/>
  <c r="O112" i="1"/>
  <c r="Q111" i="1"/>
  <c r="P111" i="1"/>
  <c r="N111" i="1"/>
  <c r="O110" i="1"/>
  <c r="O109" i="1"/>
  <c r="O108" i="1"/>
  <c r="Q107" i="1"/>
  <c r="P107" i="1"/>
  <c r="N107" i="1"/>
  <c r="O106" i="1"/>
  <c r="O105" i="1"/>
  <c r="Q104" i="1"/>
  <c r="P104" i="1"/>
  <c r="N104" i="1"/>
  <c r="O103" i="1"/>
  <c r="O102" i="1"/>
  <c r="Q101" i="1"/>
  <c r="P101" i="1"/>
  <c r="N101" i="1"/>
  <c r="O100" i="1"/>
  <c r="O99" i="1"/>
  <c r="Q98" i="1"/>
  <c r="P98" i="1"/>
  <c r="N98" i="1"/>
  <c r="O97" i="1"/>
  <c r="O96" i="1"/>
  <c r="Q95" i="1"/>
  <c r="P95" i="1"/>
  <c r="N95" i="1"/>
  <c r="Q88" i="1"/>
  <c r="P88" i="1"/>
  <c r="N88" i="1"/>
  <c r="O87" i="1"/>
  <c r="O86" i="1"/>
  <c r="O78" i="1"/>
  <c r="Q77" i="1"/>
  <c r="P77" i="1"/>
  <c r="N77" i="1"/>
  <c r="O76" i="1"/>
  <c r="O75" i="1"/>
  <c r="Q74" i="1"/>
  <c r="P74" i="1"/>
  <c r="N74" i="1"/>
  <c r="O73" i="1"/>
  <c r="O72" i="1"/>
  <c r="Q71" i="1"/>
  <c r="P71" i="1"/>
  <c r="N71" i="1"/>
  <c r="O70" i="1"/>
  <c r="O69" i="1"/>
  <c r="Q62" i="1"/>
  <c r="P62" i="1"/>
  <c r="N62" i="1"/>
  <c r="O61" i="1"/>
  <c r="O60" i="1"/>
  <c r="Q57" i="1"/>
  <c r="P57" i="1"/>
  <c r="N57" i="1"/>
  <c r="O56" i="1"/>
  <c r="O55" i="1"/>
  <c r="Q54" i="1"/>
  <c r="P54" i="1"/>
  <c r="N54" i="1"/>
  <c r="O53" i="1"/>
  <c r="O52" i="1"/>
  <c r="Q51" i="1"/>
  <c r="P51" i="1"/>
  <c r="N51" i="1"/>
  <c r="O50" i="1"/>
  <c r="O49" i="1"/>
  <c r="Q44" i="1"/>
  <c r="P44" i="1"/>
  <c r="N44" i="1"/>
  <c r="O43" i="1"/>
  <c r="O42" i="1"/>
  <c r="Q41" i="1"/>
  <c r="P41" i="1"/>
  <c r="N41" i="1"/>
  <c r="O40" i="1"/>
  <c r="O39" i="1"/>
  <c r="Q38" i="1"/>
  <c r="P38" i="1"/>
  <c r="N38" i="1"/>
  <c r="O37" i="1"/>
  <c r="O36" i="1"/>
  <c r="Q35" i="1"/>
  <c r="P35" i="1"/>
  <c r="N35" i="1"/>
  <c r="O33" i="1"/>
  <c r="O35" i="1" s="1"/>
  <c r="Q32" i="1"/>
  <c r="P32" i="1"/>
  <c r="N32" i="1"/>
  <c r="O31" i="1"/>
  <c r="O30" i="1"/>
  <c r="Q27" i="1"/>
  <c r="P27" i="1"/>
  <c r="O26" i="1"/>
  <c r="O25" i="1"/>
  <c r="O24" i="1"/>
  <c r="O23" i="1"/>
  <c r="O22" i="1"/>
  <c r="O21" i="1"/>
  <c r="O20" i="1"/>
  <c r="O19" i="1"/>
  <c r="Q18" i="1"/>
  <c r="P18" i="1"/>
  <c r="N18" i="1"/>
  <c r="O17" i="1"/>
  <c r="O16" i="1"/>
  <c r="O15" i="1"/>
  <c r="O14" i="1"/>
  <c r="K134" i="1"/>
  <c r="S179" i="1" l="1"/>
  <c r="S181" i="1"/>
  <c r="S180" i="1"/>
  <c r="S168" i="1"/>
  <c r="S175" i="1"/>
  <c r="S167" i="1"/>
  <c r="Q45" i="1"/>
  <c r="N45" i="1"/>
  <c r="P28" i="1"/>
  <c r="P45" i="1"/>
  <c r="O157" i="1"/>
  <c r="O57" i="1"/>
  <c r="O74" i="1"/>
  <c r="O98" i="1"/>
  <c r="Q146" i="1"/>
  <c r="O145" i="1"/>
  <c r="O154" i="1"/>
  <c r="Q161" i="1"/>
  <c r="S160" i="1"/>
  <c r="O38" i="1"/>
  <c r="N161" i="1"/>
  <c r="O32" i="1"/>
  <c r="O117" i="1"/>
  <c r="Q28" i="1"/>
  <c r="O44" i="1"/>
  <c r="O54" i="1"/>
  <c r="N130" i="1"/>
  <c r="O71" i="1"/>
  <c r="O95" i="1"/>
  <c r="O107" i="1"/>
  <c r="N58" i="1"/>
  <c r="O111" i="1"/>
  <c r="O77" i="1"/>
  <c r="O101" i="1"/>
  <c r="O136" i="1"/>
  <c r="O141" i="1"/>
  <c r="O18" i="1"/>
  <c r="N28" i="1"/>
  <c r="O51" i="1"/>
  <c r="P58" i="1"/>
  <c r="Q130" i="1"/>
  <c r="O125" i="1"/>
  <c r="O151" i="1"/>
  <c r="P161" i="1"/>
  <c r="P130" i="1"/>
  <c r="O41" i="1"/>
  <c r="Q58" i="1"/>
  <c r="O62" i="1"/>
  <c r="O88" i="1"/>
  <c r="O104" i="1"/>
  <c r="O114" i="1"/>
  <c r="O129" i="1"/>
  <c r="P146" i="1"/>
  <c r="N146" i="1"/>
  <c r="O160" i="1"/>
  <c r="K24" i="1"/>
  <c r="K25" i="1"/>
  <c r="T160" i="1"/>
  <c r="R160" i="1"/>
  <c r="M160" i="1"/>
  <c r="L160" i="1"/>
  <c r="J160" i="1"/>
  <c r="I160" i="1"/>
  <c r="K159" i="1"/>
  <c r="K158" i="1"/>
  <c r="K75" i="1"/>
  <c r="K16" i="1"/>
  <c r="K83" i="1"/>
  <c r="K84" i="1"/>
  <c r="S177" i="1" l="1"/>
  <c r="S166" i="1"/>
  <c r="O45" i="1"/>
  <c r="P46" i="1"/>
  <c r="O146" i="1"/>
  <c r="Q162" i="1"/>
  <c r="N162" i="1"/>
  <c r="P162" i="1"/>
  <c r="P163" i="1" s="1"/>
  <c r="O28" i="1"/>
  <c r="Q46" i="1"/>
  <c r="O130" i="1"/>
  <c r="N46" i="1"/>
  <c r="O161" i="1"/>
  <c r="O58" i="1"/>
  <c r="K160" i="1"/>
  <c r="J27" i="1"/>
  <c r="K26" i="1"/>
  <c r="J68" i="1"/>
  <c r="L68" i="1"/>
  <c r="M68" i="1"/>
  <c r="I68" i="1"/>
  <c r="R68" i="1" s="1"/>
  <c r="O46" i="1" l="1"/>
  <c r="S165" i="1"/>
  <c r="S68" i="1"/>
  <c r="Q163" i="1"/>
  <c r="N163" i="1"/>
  <c r="O162" i="1"/>
  <c r="O163" i="1" s="1"/>
  <c r="K80" i="1"/>
  <c r="K33" i="1"/>
  <c r="K35" i="1" s="1"/>
  <c r="M35" i="1"/>
  <c r="L35" i="1"/>
  <c r="J35" i="1"/>
  <c r="I35" i="1"/>
  <c r="R35" i="1" s="1"/>
  <c r="S35" i="1" s="1"/>
  <c r="K127" i="1" l="1"/>
  <c r="K155" i="1" l="1"/>
  <c r="K153" i="1"/>
  <c r="K152" i="1"/>
  <c r="K149" i="1"/>
  <c r="K148" i="1"/>
  <c r="K124" i="1"/>
  <c r="K123" i="1"/>
  <c r="K122" i="1"/>
  <c r="K121" i="1"/>
  <c r="K119" i="1"/>
  <c r="K118" i="1"/>
  <c r="K115" i="1"/>
  <c r="K113" i="1"/>
  <c r="K112" i="1"/>
  <c r="K92" i="1"/>
  <c r="K91" i="1"/>
  <c r="K90" i="1"/>
  <c r="K89" i="1"/>
  <c r="K87" i="1"/>
  <c r="K86" i="1"/>
  <c r="K85" i="1"/>
  <c r="K72" i="1"/>
  <c r="K66" i="1"/>
  <c r="K65" i="1"/>
  <c r="K64" i="1"/>
  <c r="K63" i="1"/>
  <c r="K60" i="1"/>
  <c r="K15" i="1"/>
  <c r="K14" i="1"/>
  <c r="I129" i="1" l="1"/>
  <c r="R129" i="1" s="1"/>
  <c r="M129" i="1"/>
  <c r="L129" i="1"/>
  <c r="J129" i="1"/>
  <c r="K128" i="1"/>
  <c r="K126" i="1"/>
  <c r="S129" i="1" l="1"/>
  <c r="K129" i="1"/>
  <c r="K67" i="1"/>
  <c r="K100" i="1" l="1"/>
  <c r="K109" i="1" l="1"/>
  <c r="T171" i="1" l="1"/>
  <c r="R171" i="1"/>
  <c r="J171" i="1"/>
  <c r="U171" i="1" s="1"/>
  <c r="I171" i="1"/>
  <c r="T176" i="1" l="1"/>
  <c r="R176" i="1"/>
  <c r="J176" i="1"/>
  <c r="I176" i="1"/>
  <c r="K94" i="1" l="1"/>
  <c r="K82" i="1"/>
  <c r="K79" i="1" l="1"/>
  <c r="K93" i="1"/>
  <c r="K50" i="1" l="1"/>
  <c r="I51" i="1"/>
  <c r="R51" i="1" s="1"/>
  <c r="S51" i="1" s="1"/>
  <c r="L51" i="1"/>
  <c r="M51" i="1"/>
  <c r="J51" i="1"/>
  <c r="K68" i="1"/>
  <c r="K21" i="1" l="1"/>
  <c r="M54" i="1" l="1"/>
  <c r="L54" i="1"/>
  <c r="J54" i="1"/>
  <c r="I54" i="1"/>
  <c r="R54" i="1" s="1"/>
  <c r="K53" i="1"/>
  <c r="K52" i="1"/>
  <c r="S54" i="1" l="1"/>
  <c r="K54" i="1"/>
  <c r="J77" i="1" l="1"/>
  <c r="L77" i="1"/>
  <c r="M77" i="1"/>
  <c r="J88" i="1" l="1"/>
  <c r="J95" i="1"/>
  <c r="K49" i="1"/>
  <c r="K51" i="1" l="1"/>
  <c r="K81" i="1"/>
  <c r="K78" i="1"/>
  <c r="J167" i="1" l="1"/>
  <c r="U167" i="1" s="1"/>
  <c r="J136" i="1"/>
  <c r="K150" i="1" l="1"/>
  <c r="K110" i="1"/>
  <c r="K108" i="1"/>
  <c r="K106" i="1"/>
  <c r="K105" i="1"/>
  <c r="K102" i="1"/>
  <c r="K96" i="1"/>
  <c r="K76" i="1"/>
  <c r="K77" i="1" s="1"/>
  <c r="K73" i="1"/>
  <c r="K69" i="1"/>
  <c r="K61" i="1"/>
  <c r="K55" i="1"/>
  <c r="K42" i="1"/>
  <c r="K36" i="1"/>
  <c r="K31" i="1"/>
  <c r="K30" i="1"/>
  <c r="K23" i="1"/>
  <c r="K22" i="1"/>
  <c r="K20" i="1"/>
  <c r="K19" i="1"/>
  <c r="K139" i="1" l="1"/>
  <c r="J145" i="1"/>
  <c r="K144" i="1"/>
  <c r="I125" i="1" l="1"/>
  <c r="R125" i="1" s="1"/>
  <c r="M157" i="1" l="1"/>
  <c r="L157" i="1"/>
  <c r="J157" i="1"/>
  <c r="I157" i="1"/>
  <c r="R157" i="1" s="1"/>
  <c r="K156" i="1"/>
  <c r="S157" i="1" l="1"/>
  <c r="K157" i="1"/>
  <c r="M114" i="1"/>
  <c r="L114" i="1"/>
  <c r="J114" i="1"/>
  <c r="I114" i="1"/>
  <c r="R114" i="1" s="1"/>
  <c r="S114" i="1" s="1"/>
  <c r="J154" i="1"/>
  <c r="L154" i="1"/>
  <c r="M154" i="1"/>
  <c r="I154" i="1"/>
  <c r="R154" i="1" s="1"/>
  <c r="K40" i="1"/>
  <c r="K39" i="1"/>
  <c r="S154" i="1" l="1"/>
  <c r="K114" i="1"/>
  <c r="M41" i="1"/>
  <c r="L41" i="1"/>
  <c r="J41" i="1"/>
  <c r="I41" i="1"/>
  <c r="R41" i="1" s="1"/>
  <c r="K37" i="1"/>
  <c r="S41" i="1" l="1"/>
  <c r="K41" i="1"/>
  <c r="L145" i="1" l="1"/>
  <c r="M145" i="1"/>
  <c r="I145" i="1"/>
  <c r="R145" i="1" s="1"/>
  <c r="S145" i="1" s="1"/>
  <c r="K143" i="1"/>
  <c r="K142" i="1"/>
  <c r="K145" i="1" l="1"/>
  <c r="J107" i="1" l="1"/>
  <c r="L107" i="1"/>
  <c r="M107" i="1"/>
  <c r="I107" i="1"/>
  <c r="R107" i="1" s="1"/>
  <c r="S107" i="1" s="1"/>
  <c r="M44" i="1" l="1"/>
  <c r="L44" i="1"/>
  <c r="J44" i="1"/>
  <c r="I44" i="1"/>
  <c r="R44" i="1" s="1"/>
  <c r="S44" i="1" s="1"/>
  <c r="K43" i="1"/>
  <c r="K44" i="1" l="1"/>
  <c r="J18" i="1" l="1"/>
  <c r="K17" i="1"/>
  <c r="J141" i="1" l="1"/>
  <c r="J146" i="1" s="1"/>
  <c r="L141" i="1"/>
  <c r="M141" i="1"/>
  <c r="I141" i="1"/>
  <c r="R141" i="1" s="1"/>
  <c r="S141" i="1" s="1"/>
  <c r="T169" i="1" l="1"/>
  <c r="R169" i="1"/>
  <c r="J169" i="1"/>
  <c r="I169" i="1"/>
  <c r="I136" i="1" l="1"/>
  <c r="J125" i="1"/>
  <c r="S125" i="1" s="1"/>
  <c r="L125" i="1"/>
  <c r="M125" i="1"/>
  <c r="L95" i="1"/>
  <c r="M95" i="1"/>
  <c r="I95" i="1"/>
  <c r="R95" i="1" s="1"/>
  <c r="S95" i="1" s="1"/>
  <c r="L88" i="1"/>
  <c r="M88" i="1"/>
  <c r="I88" i="1"/>
  <c r="R88" i="1" s="1"/>
  <c r="S88" i="1" s="1"/>
  <c r="T180" i="1"/>
  <c r="R180" i="1"/>
  <c r="J180" i="1"/>
  <c r="U180" i="1" s="1"/>
  <c r="I180" i="1"/>
  <c r="I146" i="1" l="1"/>
  <c r="R146" i="1" s="1"/>
  <c r="S146" i="1" s="1"/>
  <c r="R136" i="1"/>
  <c r="S136" i="1" s="1"/>
  <c r="J38" i="1"/>
  <c r="L38" i="1"/>
  <c r="M38" i="1"/>
  <c r="I38" i="1"/>
  <c r="R38" i="1" s="1"/>
  <c r="S38" i="1" l="1"/>
  <c r="K107" i="1"/>
  <c r="K88" i="1" l="1"/>
  <c r="K154" i="1" l="1"/>
  <c r="K140" i="1"/>
  <c r="L27" i="1" l="1"/>
  <c r="M27" i="1"/>
  <c r="I27" i="1"/>
  <c r="R27" i="1" s="1"/>
  <c r="S27" i="1" s="1"/>
  <c r="J28" i="1" l="1"/>
  <c r="M111" i="1"/>
  <c r="L111" i="1"/>
  <c r="J111" i="1"/>
  <c r="I111" i="1"/>
  <c r="R111" i="1" s="1"/>
  <c r="S111" i="1" l="1"/>
  <c r="K111" i="1"/>
  <c r="T174" i="1" l="1"/>
  <c r="R174" i="1"/>
  <c r="J174" i="1"/>
  <c r="I174" i="1"/>
  <c r="K27" i="1" l="1"/>
  <c r="J62" i="1" l="1"/>
  <c r="L62" i="1"/>
  <c r="M62" i="1"/>
  <c r="M104" i="1"/>
  <c r="L104" i="1"/>
  <c r="J104" i="1"/>
  <c r="I104" i="1"/>
  <c r="R104" i="1" s="1"/>
  <c r="S104" i="1" s="1"/>
  <c r="K103" i="1"/>
  <c r="K104" i="1" l="1"/>
  <c r="K99" i="1"/>
  <c r="M98" i="1" l="1"/>
  <c r="L98" i="1"/>
  <c r="J98" i="1"/>
  <c r="I98" i="1"/>
  <c r="R98" i="1" s="1"/>
  <c r="S98" i="1" s="1"/>
  <c r="K97" i="1"/>
  <c r="K98" i="1" l="1"/>
  <c r="I151" i="1"/>
  <c r="I101" i="1"/>
  <c r="R101" i="1" s="1"/>
  <c r="I77" i="1"/>
  <c r="R77" i="1" s="1"/>
  <c r="S77" i="1" s="1"/>
  <c r="I74" i="1"/>
  <c r="R74" i="1" s="1"/>
  <c r="I71" i="1"/>
  <c r="R71" i="1" s="1"/>
  <c r="I62" i="1"/>
  <c r="R62" i="1" s="1"/>
  <c r="S62" i="1" s="1"/>
  <c r="I32" i="1"/>
  <c r="I45" i="1" s="1"/>
  <c r="I18" i="1"/>
  <c r="I28" i="1" l="1"/>
  <c r="R28" i="1" s="1"/>
  <c r="S28" i="1" s="1"/>
  <c r="R18" i="1"/>
  <c r="S18" i="1" s="1"/>
  <c r="R45" i="1"/>
  <c r="R32" i="1"/>
  <c r="I161" i="1"/>
  <c r="R151" i="1"/>
  <c r="I117" i="1"/>
  <c r="I57" i="1"/>
  <c r="I46" i="1" l="1"/>
  <c r="R46" i="1" s="1"/>
  <c r="I58" i="1"/>
  <c r="R58" i="1" s="1"/>
  <c r="R57" i="1"/>
  <c r="I130" i="1"/>
  <c r="R130" i="1" s="1"/>
  <c r="R117" i="1"/>
  <c r="M101" i="1"/>
  <c r="L101" i="1"/>
  <c r="J101" i="1"/>
  <c r="S101" i="1" s="1"/>
  <c r="K133" i="1"/>
  <c r="K132" i="1"/>
  <c r="L136" i="1"/>
  <c r="L146" i="1" s="1"/>
  <c r="M136" i="1"/>
  <c r="M146" i="1" s="1"/>
  <c r="L18" i="1"/>
  <c r="M18" i="1"/>
  <c r="M57" i="1"/>
  <c r="L57" i="1"/>
  <c r="J57" i="1"/>
  <c r="K56" i="1"/>
  <c r="M117" i="1"/>
  <c r="L117" i="1"/>
  <c r="J117" i="1"/>
  <c r="K116" i="1"/>
  <c r="I168" i="1"/>
  <c r="R175" i="1"/>
  <c r="R173" i="1"/>
  <c r="R172" i="1"/>
  <c r="R170" i="1"/>
  <c r="T175" i="1"/>
  <c r="J74" i="1"/>
  <c r="S74" i="1" s="1"/>
  <c r="L74" i="1"/>
  <c r="M74" i="1"/>
  <c r="J71" i="1"/>
  <c r="S71" i="1" s="1"/>
  <c r="L71" i="1"/>
  <c r="M71" i="1"/>
  <c r="K135" i="1"/>
  <c r="K137" i="1"/>
  <c r="K138" i="1"/>
  <c r="M151" i="1"/>
  <c r="M161" i="1" s="1"/>
  <c r="M32" i="1"/>
  <c r="M45" i="1" s="1"/>
  <c r="J151" i="1"/>
  <c r="S151" i="1" s="1"/>
  <c r="S161" i="1" s="1"/>
  <c r="K38" i="1"/>
  <c r="L32" i="1"/>
  <c r="L45" i="1" s="1"/>
  <c r="J32" i="1"/>
  <c r="K70" i="1"/>
  <c r="T161" i="1"/>
  <c r="R161" i="1"/>
  <c r="L151" i="1"/>
  <c r="L161" i="1" s="1"/>
  <c r="J175" i="1"/>
  <c r="I175" i="1"/>
  <c r="R167" i="1"/>
  <c r="R168" i="1"/>
  <c r="R178" i="1"/>
  <c r="R179" i="1"/>
  <c r="R181" i="1"/>
  <c r="J168" i="1"/>
  <c r="U168" i="1" s="1"/>
  <c r="J170" i="1"/>
  <c r="J172" i="1"/>
  <c r="J173" i="1"/>
  <c r="J178" i="1"/>
  <c r="J179" i="1"/>
  <c r="J181" i="1"/>
  <c r="T178" i="1"/>
  <c r="I178" i="1"/>
  <c r="T172" i="1"/>
  <c r="I172" i="1"/>
  <c r="I179" i="1"/>
  <c r="I181" i="1"/>
  <c r="T173" i="1"/>
  <c r="I173" i="1"/>
  <c r="I167" i="1"/>
  <c r="I170" i="1"/>
  <c r="T168" i="1"/>
  <c r="T170" i="1"/>
  <c r="T167" i="1"/>
  <c r="T179" i="1"/>
  <c r="T181" i="1"/>
  <c r="U179" i="1" l="1"/>
  <c r="U170" i="1"/>
  <c r="U175" i="1"/>
  <c r="U181" i="1"/>
  <c r="S32" i="1"/>
  <c r="J45" i="1"/>
  <c r="S117" i="1"/>
  <c r="S57" i="1"/>
  <c r="L130" i="1"/>
  <c r="J161" i="1"/>
  <c r="R162" i="1"/>
  <c r="J130" i="1"/>
  <c r="S130" i="1" s="1"/>
  <c r="M130" i="1"/>
  <c r="I166" i="1"/>
  <c r="J166" i="1"/>
  <c r="U166" i="1" s="1"/>
  <c r="T166" i="1"/>
  <c r="R166" i="1"/>
  <c r="M58" i="1"/>
  <c r="L28" i="1"/>
  <c r="L46" i="1" s="1"/>
  <c r="M28" i="1"/>
  <c r="M46" i="1" s="1"/>
  <c r="L58" i="1"/>
  <c r="J58" i="1"/>
  <c r="S58" i="1" s="1"/>
  <c r="J177" i="1"/>
  <c r="K95" i="1"/>
  <c r="K141" i="1"/>
  <c r="K125" i="1"/>
  <c r="K62" i="1"/>
  <c r="K151" i="1"/>
  <c r="K161" i="1" s="1"/>
  <c r="K74" i="1"/>
  <c r="K101" i="1"/>
  <c r="K32" i="1"/>
  <c r="K45" i="1" s="1"/>
  <c r="K71" i="1"/>
  <c r="K117" i="1"/>
  <c r="K18" i="1"/>
  <c r="K57" i="1"/>
  <c r="K136" i="1"/>
  <c r="R177" i="1"/>
  <c r="T177" i="1"/>
  <c r="I177" i="1"/>
  <c r="U177" i="1" l="1"/>
  <c r="S162" i="1"/>
  <c r="J46" i="1"/>
  <c r="S46" i="1" s="1"/>
  <c r="S45" i="1"/>
  <c r="K130" i="1"/>
  <c r="K146" i="1"/>
  <c r="K28" i="1"/>
  <c r="K46" i="1" s="1"/>
  <c r="K58" i="1"/>
  <c r="J165" i="1"/>
  <c r="U165" i="1" s="1"/>
  <c r="L162" i="1"/>
  <c r="T162" i="1"/>
  <c r="J162" i="1"/>
  <c r="M162" i="1"/>
  <c r="R165" i="1"/>
  <c r="I165" i="1"/>
  <c r="T165" i="1"/>
  <c r="S163" i="1" l="1"/>
  <c r="K162" i="1"/>
  <c r="J163" i="1"/>
  <c r="R163" i="1"/>
  <c r="L163" i="1"/>
  <c r="M163" i="1"/>
  <c r="T163" i="1"/>
  <c r="K163" i="1" l="1"/>
  <c r="I162" i="1" l="1"/>
  <c r="I163" i="1" s="1"/>
  <c r="N166" i="1" l="1"/>
  <c r="N177" i="1"/>
  <c r="N165" i="1" l="1"/>
</calcChain>
</file>

<file path=xl/sharedStrings.xml><?xml version="1.0" encoding="utf-8"?>
<sst xmlns="http://schemas.openxmlformats.org/spreadsheetml/2006/main" count="751" uniqueCount="291">
  <si>
    <t>Kodas</t>
  </si>
  <si>
    <t>Programos tikslo kodas</t>
  </si>
  <si>
    <t>Uždavinio kodas</t>
  </si>
  <si>
    <t>Priemonės kodas</t>
  </si>
  <si>
    <t xml:space="preserve">Priemonės pavadinimas </t>
  </si>
  <si>
    <t>Finansavimo šaltinis</t>
  </si>
  <si>
    <t>Funkcinės klasifikacijos kodas</t>
  </si>
  <si>
    <t>iš viso</t>
  </si>
  <si>
    <t xml:space="preserve">iš jų </t>
  </si>
  <si>
    <t>išlaidoms</t>
  </si>
  <si>
    <t>turtui įsigyti</t>
  </si>
  <si>
    <t>iš jų darbo užmokesčiui</t>
  </si>
  <si>
    <t>1</t>
  </si>
  <si>
    <t>2</t>
  </si>
  <si>
    <t>3</t>
  </si>
  <si>
    <t>4</t>
  </si>
  <si>
    <t>5</t>
  </si>
  <si>
    <t>8</t>
  </si>
  <si>
    <t>10</t>
  </si>
  <si>
    <t>11</t>
  </si>
  <si>
    <t>12</t>
  </si>
  <si>
    <t>13</t>
  </si>
  <si>
    <t>14</t>
  </si>
  <si>
    <t>15</t>
  </si>
  <si>
    <t>16</t>
  </si>
  <si>
    <t>20</t>
  </si>
  <si>
    <t>01</t>
  </si>
  <si>
    <t>SB</t>
  </si>
  <si>
    <t>Iš viso:</t>
  </si>
  <si>
    <t>02</t>
  </si>
  <si>
    <t>03</t>
  </si>
  <si>
    <t>04</t>
  </si>
  <si>
    <t>Iš viso uždaviniui:</t>
  </si>
  <si>
    <t>05</t>
  </si>
  <si>
    <t>06</t>
  </si>
  <si>
    <t>08</t>
  </si>
  <si>
    <t>ES</t>
  </si>
  <si>
    <t>09</t>
  </si>
  <si>
    <t>Iš viso tikslui :</t>
  </si>
  <si>
    <t>IŠ VISO PROGRAMAI:</t>
  </si>
  <si>
    <t>Savivaldybės biudžeto lėšos:</t>
  </si>
  <si>
    <t xml:space="preserve">Kiti šaltiniai: </t>
  </si>
  <si>
    <t>Pavadinimas</t>
  </si>
  <si>
    <t>7.4.1.2</t>
  </si>
  <si>
    <t>SP</t>
  </si>
  <si>
    <t>VD</t>
  </si>
  <si>
    <t>Lengvatinis keleivių pavėžėjimas</t>
  </si>
  <si>
    <t>10.7.1.1</t>
  </si>
  <si>
    <t>Kt.</t>
  </si>
  <si>
    <t>Asignavimo valdytojo kodas*</t>
  </si>
  <si>
    <t xml:space="preserve">Vykdytojas </t>
  </si>
  <si>
    <t>10.2.1.2</t>
  </si>
  <si>
    <t>VB</t>
  </si>
  <si>
    <t xml:space="preserve">SOCIALINIŲ PASLAUGŲ, PARAMOS IR SVEIKATOS PRIEŽIŪROS PROGRAMA </t>
  </si>
  <si>
    <t>6.2.1.1</t>
  </si>
  <si>
    <t>Tinkamai administruojamų socialinio būsto sutarčių skaičius vnt.</t>
  </si>
  <si>
    <t>Komunaliniai mokesčiai už butų šildymą ir kitas paslaugas</t>
  </si>
  <si>
    <t>Organizacijų pateiktų projektų sk.</t>
  </si>
  <si>
    <t xml:space="preserve">Globojamų vaikų sk. </t>
  </si>
  <si>
    <t>Bendras etatų sk.; bendras įstaigos darbuotojų sk.</t>
  </si>
  <si>
    <t>Socialinių darbuotojų - specialistų dalis Salako senelių globos namuose  (%)</t>
  </si>
  <si>
    <t>admin.lėšos</t>
  </si>
  <si>
    <t>10.1.2.1</t>
  </si>
  <si>
    <t>Išmokų vaikams gavėjų skaičius</t>
  </si>
  <si>
    <t>10.6.1.40</t>
  </si>
  <si>
    <t>10.9.1.1</t>
  </si>
  <si>
    <t>10.4.1.1</t>
  </si>
  <si>
    <t>10.2.1.3</t>
  </si>
  <si>
    <t xml:space="preserve">Išmokos vaikams ir lėšos išmokoms administravimas </t>
  </si>
  <si>
    <t>10.1.2.40</t>
  </si>
  <si>
    <t>10.1.2.4</t>
  </si>
  <si>
    <t>10.4.1.40</t>
  </si>
  <si>
    <t>ZRSA</t>
  </si>
  <si>
    <t xml:space="preserve">Vykdyti visuomenės sveikatos stiprinimą, stebėseną ir prevenciją </t>
  </si>
  <si>
    <t>Ugdyti sveiką bendruomenę</t>
  </si>
  <si>
    <t>(2.1.2.3)</t>
  </si>
  <si>
    <t xml:space="preserve">Ugdyti socialiai atsakingą bendruomenę </t>
  </si>
  <si>
    <t xml:space="preserve">Vykdyti socialinės atskirties mažinimą </t>
  </si>
  <si>
    <t>(2.4.2.3)</t>
  </si>
  <si>
    <t xml:space="preserve">Užtikrinti ilgalaikės (trumpalaikės) socialinės globos paslaugų teikimą </t>
  </si>
  <si>
    <t xml:space="preserve">Užtikrinti teisingą piniginės paramos skyrimą </t>
  </si>
  <si>
    <t xml:space="preserve">Optimizuoti socialinio būsto sistemą </t>
  </si>
  <si>
    <t xml:space="preserve"> (2.4.4.2)</t>
  </si>
  <si>
    <t>1 lentelė</t>
  </si>
  <si>
    <t>SSGN</t>
  </si>
  <si>
    <t>Užtikrinti  Zarasų rajono socialinių paslaugų centro veiklą</t>
  </si>
  <si>
    <t>Užtikrinti socialinės globos  paslaugų teikimą Salako socialinės globos namuose</t>
  </si>
  <si>
    <t xml:space="preserve">Asmenų, gavusių socialinę globą, skaičius </t>
  </si>
  <si>
    <t>Vidutinės vieno gyventojo išlaikymo išlaidos įstaigoje, Eur per mėnesį</t>
  </si>
  <si>
    <t>(tūkst. Eur)</t>
  </si>
  <si>
    <t>Savivaldybės pajamos iš surenkamų mokesčių (SB)</t>
  </si>
  <si>
    <t>Valstybės biudžeto dotacijų lėšos (VD)</t>
  </si>
  <si>
    <t>Pajamos už suteiktas mokamas paslaugas ir turto nuomą (SP)</t>
  </si>
  <si>
    <t>Valstybės investicijų plorgramos lėšos (VIP)</t>
  </si>
  <si>
    <t>Skolintos lėšos (Paskolos savivaldybės vardu) (SL)</t>
  </si>
  <si>
    <t>Speciali tikslinė dotacija vietinės reikšmės keliams (DK)</t>
  </si>
  <si>
    <t>Speciali tikslinė dotacija (VB)</t>
  </si>
  <si>
    <t>Kreditinės linijos lėšos (KL)</t>
  </si>
  <si>
    <t>Europos Sąjungos lėšos (ES)</t>
  </si>
  <si>
    <t>Kitos lėšos (Kt.)</t>
  </si>
  <si>
    <t>Vidutinės vieno vaiko išlaikymo išlaidos vaikų globos įstaigoje, Eur per mėnesį</t>
  </si>
  <si>
    <t>Projekto „Bendruomeniniai šeimos namai „Saugi šeima“ įgyvendinimas</t>
  </si>
  <si>
    <t>Socialines paslaugas gavę tikslinių grupių asmenys (šeimos)“, skaičius</t>
  </si>
  <si>
    <t>7.6.1.2</t>
  </si>
  <si>
    <t>Užtikrinti neveiksnių asmenų būklės peržiūrėjimą</t>
  </si>
  <si>
    <t>Laidojimo pašalpų gavėjų sk.</t>
  </si>
  <si>
    <t>Važiavusių asmenų lengvatinėmis sąlygomis sk./mėn.</t>
  </si>
  <si>
    <t>Vidutinis globojamų vaikų sk. tenkantis vienam socialinę globą teikiančiam įstaigos darbuotojui</t>
  </si>
  <si>
    <t>Įsigyta būstų socialinio būsto fondo plėtrai, vnt.</t>
  </si>
  <si>
    <t>Įsigyta viryklių, vnt.</t>
  </si>
  <si>
    <t>Pajamos už suteiktas socialines paslaugas nuo bendro biudžeto (proc.)</t>
  </si>
  <si>
    <t>Kompensacijų už būsto šildymą gavėjų sk.</t>
  </si>
  <si>
    <t>6.1.1.1</t>
  </si>
  <si>
    <t>Soc. globos paslaugų gavėjų sk.su sunkia negalia</t>
  </si>
  <si>
    <t>Soc. pašalpų gavėjų sk.</t>
  </si>
  <si>
    <t>Socialinės reabilitacijos paslaugų gavėjų sk.</t>
  </si>
  <si>
    <t>2.1.2.</t>
  </si>
  <si>
    <t>2.4.4.</t>
  </si>
  <si>
    <t>2.4.3.</t>
  </si>
  <si>
    <t xml:space="preserve"> 2.4.2.</t>
  </si>
  <si>
    <t>2.4.</t>
  </si>
  <si>
    <t>2.4.1.</t>
  </si>
  <si>
    <t>2.1.</t>
  </si>
  <si>
    <t xml:space="preserve"> 2.1.1.</t>
  </si>
  <si>
    <t>Visuomenės sveikatinimo veikloje dalyvaujančių sk.</t>
  </si>
  <si>
    <t>Palaikomojo gydymo ir slaugos lovų sk.</t>
  </si>
  <si>
    <t>Palaikomojo gydymo ir slaugos paslaugų gavėjų sk.</t>
  </si>
  <si>
    <t>17</t>
  </si>
  <si>
    <t>ZSPC</t>
  </si>
  <si>
    <t>___________________</t>
  </si>
  <si>
    <t>Projekto „Integrali pagalba į namus Zarasų rajone" įgyvendinimas</t>
  </si>
  <si>
    <t>Vykdyti visuomenės sveikatos programas</t>
  </si>
  <si>
    <t>Vykdyti visuomenės sveikatos priežiūrą</t>
  </si>
  <si>
    <t>Mokinių dalyvaujančių sveikatos priežiūros priemonėse sk.</t>
  </si>
  <si>
    <t>Mokinių visuomenės sveikatos priežiūros spec. sk.</t>
  </si>
  <si>
    <t>Surinktų sveikatos stebėsenos rodiklių sk.</t>
  </si>
  <si>
    <t>Vykdyti sveikatos priežiūros plėtojimą</t>
  </si>
  <si>
    <t xml:space="preserve">Užtikrinti socialinių paslaugų teikimą ir  kokybišką socialinę paramą </t>
  </si>
  <si>
    <t xml:space="preserve">Projekto „Sveikos gyvensenos skatinimas Zarasų rajono savivaldybėje„ įgyvendinimas  </t>
  </si>
  <si>
    <t xml:space="preserve">Kaupiamosios administravimo ir eksploatavimo lėšos už rajono Savivaldybės butus </t>
  </si>
  <si>
    <t>Projekto „Priemonių, gerinančių ambulatorinių sveikatos priežiūros paslaugų prieinamumą tuberkulioze sergantiems asmenims, įgyvendinimas Zarasų rajono savivaldybėje" įgyvendinimas</t>
  </si>
  <si>
    <t>Tuberkulioze sergantys pacientai, kuriems buvo suteiktos socialinės paramos priemonės (maisto talonų dalijimas ir (arba) kelionės išlaidų kompensavimas) tuberkuliozės ambulatorinio gydymo metu“ (2022 m.-16 asmenų)</t>
  </si>
  <si>
    <t>VšĮ</t>
  </si>
  <si>
    <t>07</t>
  </si>
  <si>
    <t>VBF</t>
  </si>
  <si>
    <t>Nuompinigiai</t>
  </si>
  <si>
    <t>Valstybės biudžeto finansavimas (VBF)</t>
  </si>
  <si>
    <t>Mokinio lėšos (ML)</t>
  </si>
  <si>
    <t>24</t>
  </si>
  <si>
    <t>ZLM</t>
  </si>
  <si>
    <t>10.6.1.1</t>
  </si>
  <si>
    <t xml:space="preserve">Renovuotuose daugiabučiuose namuose esančių Savivaldybės būsto fondo butų sk. </t>
  </si>
  <si>
    <t>Paslaugų gavėjų nakvynės namuose.</t>
  </si>
  <si>
    <t>Pagalbos namuose paslaugų gavėjų skaičius.</t>
  </si>
  <si>
    <t>Dienos socialinės globos asmens namuose paslaugų gavėjų skaičius</t>
  </si>
  <si>
    <t>Socialinių darbuotojų, dirbančių su šeimomis pareigybių sk./atvejo vadybininko pareigybių sk.</t>
  </si>
  <si>
    <t>Socialines paslaugas gavę tikslinių grupių asmenys (šeimos), sk.</t>
  </si>
  <si>
    <t>Visuomenės sveikatos vykdomų programų projektų sk.</t>
  </si>
  <si>
    <t xml:space="preserve">Palaikomojo gydymo ir slaugos  paslaugų dalinis finansavimas </t>
  </si>
  <si>
    <t>Lėšos tikslinėms kompensacijoms (slaugos išlaidų ir priežiūros (pagalbos) išlaidų tikslinės kompensacijos) mokėti, administruoti ir dalyvauti  vertinant asmens savarankiškumą kasdienėje veikloje</t>
  </si>
  <si>
    <t>Tikslinių kompensacijų gavėjų skaičius</t>
  </si>
  <si>
    <t xml:space="preserve">Peržiūrėtos neveiksnių asmenų būklės (sk.)  </t>
  </si>
  <si>
    <t>Teikti socialinės reabilitacijos paslaugas rajono neįgaliesiems (projektų finansavimas), organizuoti renginius</t>
  </si>
  <si>
    <t xml:space="preserve">Pritaikyti būstą ir aplinką asmenims su negalia </t>
  </si>
  <si>
    <t>Pritaikytų būstų ir aplinkos vaikams su negalia sk.</t>
  </si>
  <si>
    <t>Pritaikytų būstų asmenims su negalia (suaugę) sk.</t>
  </si>
  <si>
    <t>Transporto paslaugų gavėjų skaičius</t>
  </si>
  <si>
    <t>Asmeninio asistento paslaugas gaunančių asmenų sk.</t>
  </si>
  <si>
    <t>10.2.1.04</t>
  </si>
  <si>
    <t>10.7.1.02</t>
  </si>
  <si>
    <t>AKN</t>
  </si>
  <si>
    <t>Programoje naudojami sutrumpinimai: ZRSA - Zarasų rajono savivaldybės administracija; SSGN- Salako socialinės globos namai; AKN -Zarasų rajono Antazavės socialinių paslaugų centras „Kartų namai“; ZSPC - Zarasų rajono socialinių paslaugų centras.</t>
  </si>
  <si>
    <t>Užtikrinti vaikų, likusių be tėvų globos, socialinės rizikos vaikų ugdymo, mokymo, ilgalaikės (trumpalaikės) socialinės globos paslaugų teikimą Zarasų rajono Antazavės socialinių paslaugų centre "Kartų namai"</t>
  </si>
  <si>
    <t>Bendras etatų sk. ir darbuotojų sk.</t>
  </si>
  <si>
    <t>Soc. ir sav. butų remontas, valymas, dezinfekcija, geriamo vandens pristatymas</t>
  </si>
  <si>
    <t xml:space="preserve">Rajono Savivaldybei nuosavybės teise priklausančių gyvenamųjų patalpų (socialinio būsto) nuomos sutarčių administravimas </t>
  </si>
  <si>
    <t>Rajono Savivaldybei nuosavybės teise priklausančių patalpų bendrojo naudojimo objektų, savivaldybės būsto fondo remontas bei paslaugos</t>
  </si>
  <si>
    <t>Paslaugų gavėjų skaičius šeimos krizių centre</t>
  </si>
  <si>
    <t xml:space="preserve">Trūkstamos specialybės gydytojams ir rezidentams, atvykstantiems dirbti į Zarasų ASPĮ, finansavimo teikimas </t>
  </si>
  <si>
    <t>Užtikrinti paramos teikimą nepasiturintiems rajono gyventojams (maisto produktais ir higienos priemonėmis)</t>
  </si>
  <si>
    <t>Paramos  gavėjų sk.</t>
  </si>
  <si>
    <t>Soc. globos paslaugų, be sunkios negalios naudos gavėjų sk.</t>
  </si>
  <si>
    <t>Globojamų vaikų, gavusių paramą sk.</t>
  </si>
  <si>
    <t xml:space="preserve">Bendruomeniniai vaikų globos namai/globojamų vaikų, gaunančių bendruomenines paslaugas skaičius </t>
  </si>
  <si>
    <t>Užtikrinti rajono gyventojams socialinę finansinę paramą</t>
  </si>
  <si>
    <t>(2.1.2.1)</t>
  </si>
  <si>
    <t>(2.1.1.4; 2.1.1.3)</t>
  </si>
  <si>
    <t xml:space="preserve">(2.1.1.6; 2.1.1.4; 2.1.1.1) </t>
  </si>
  <si>
    <t>(2.1.2.1; 2.1.3.1)</t>
  </si>
  <si>
    <t>(2.1.1.3)</t>
  </si>
  <si>
    <t>(2.4.2.1)</t>
  </si>
  <si>
    <t>(2.4.2.8)</t>
  </si>
  <si>
    <t>(2.4.2.2)</t>
  </si>
  <si>
    <t>(2.4.2.10)</t>
  </si>
  <si>
    <t>(2.4.2.4)</t>
  </si>
  <si>
    <t>(2.4.2.5)</t>
  </si>
  <si>
    <t>(2.4.2.3; 3.2.1.4; 2.4.2.6)</t>
  </si>
  <si>
    <t>2.4.4.1</t>
  </si>
  <si>
    <t>2.4.4.3; 2.4.4.4</t>
  </si>
  <si>
    <t>Suteikti paramą vaikus auginančioms šeimoms, skatinant gimstamumą</t>
  </si>
  <si>
    <t>Vienkartinių išmokų už kiekvieną gimusį vaiką skaičius</t>
  </si>
  <si>
    <t>Vaikų dienos centrų veikla</t>
  </si>
  <si>
    <t>Administravimui skirtų lėšų ir pajamų gautų už suteiktas socialines paslaugas procentinis santykis</t>
  </si>
  <si>
    <t>Budinčių globotojų sk./globojamų vaikų sk.</t>
  </si>
  <si>
    <t>Transporto paslaugų teikimas neįgaliesiems</t>
  </si>
  <si>
    <t xml:space="preserve">Vykdyti neįgaliųjų socialinės integracijos priemones </t>
  </si>
  <si>
    <t>2.4.2.2  2.4.2.1</t>
  </si>
  <si>
    <t>2.4.2.4</t>
  </si>
  <si>
    <t>2.4.2.1</t>
  </si>
  <si>
    <t>2.1.2.1</t>
  </si>
  <si>
    <t>2.4.2.8</t>
  </si>
  <si>
    <t>2.4.1.2</t>
  </si>
  <si>
    <t>2.4.3.1</t>
  </si>
  <si>
    <t xml:space="preserve">2.3.2.2; 2.4.3.2; 2.4.4.2; </t>
  </si>
  <si>
    <t>2.4.3.2</t>
  </si>
  <si>
    <t>Investicijas gavusių socialinių paslaugų infrastruktūros objektų sk. (gyvenamo namo ir buto įsigijimas BVGN veiklai, remontas, baldų ir įrangos įsigijimas)</t>
  </si>
  <si>
    <t>Suteikta psichologinių paslaugų sk.</t>
  </si>
  <si>
    <t>Vienkartinėms premijoms už ypač svarbių užduočių vykdymą valstybės lygio ekstremalios situacijos  ir karantino laikotarpiu.</t>
  </si>
  <si>
    <t>Kreditinės linijos lėšos biudžete (KLB)</t>
  </si>
  <si>
    <t>Projektų įgyvendinimui numatytos ES lėšos (ESB)</t>
  </si>
  <si>
    <t xml:space="preserve">Atliktų remonto darbų proc. </t>
  </si>
  <si>
    <t>Vaikų gavusių dovanėlės</t>
  </si>
  <si>
    <t>22</t>
  </si>
  <si>
    <t>Tikslinių grupių asmenys, kurie dalyvavo informavimo, švietimo ir mokymo renginiuose bei sveikatinimą didinančiose veiklose, sk.</t>
  </si>
  <si>
    <t>Remiamų gydytojų ir rezidentų sk.</t>
  </si>
  <si>
    <t>Pašalpų gavėjų sk.</t>
  </si>
  <si>
    <t>17,5-18</t>
  </si>
  <si>
    <t>Vaikų vietų sk.</t>
  </si>
  <si>
    <t>50/50</t>
  </si>
  <si>
    <t>5/10</t>
  </si>
  <si>
    <t>3,5/10</t>
  </si>
  <si>
    <t>1 AA</t>
  </si>
  <si>
    <t>227</t>
  </si>
  <si>
    <t>x</t>
  </si>
  <si>
    <t>32</t>
  </si>
  <si>
    <t>P. Širvio g. 36  Zarasuose, balkonų stogelių bei lodžijų remontas, vnt.</t>
  </si>
  <si>
    <t>Baldų ir įrangos kompl.sk.</t>
  </si>
  <si>
    <t>Gydytojų persikvalifikavimo išlaidų dalinis finansavimas</t>
  </si>
  <si>
    <t>35,3/35</t>
  </si>
  <si>
    <t>3/24</t>
  </si>
  <si>
    <t>Persikvalifikuotų gydytojų sk.</t>
  </si>
  <si>
    <t>Zarasų miesto paslaugų gavėjų sk.</t>
  </si>
  <si>
    <t>60</t>
  </si>
  <si>
    <t>Vaikų sk. vaikų dienos centre/ 1 vaiko išlaikymo kaina  mėn.</t>
  </si>
  <si>
    <t>10/ 27,5</t>
  </si>
  <si>
    <t>Asmens higienos paslaugų užtikrinimas Zarasų mieste</t>
  </si>
  <si>
    <t>Sutarčių sk./vieno vaiko išlaikymas mėn.</t>
  </si>
  <si>
    <t>8/ 27,5</t>
  </si>
  <si>
    <t>155</t>
  </si>
  <si>
    <t>Socialinio būsto fondo plėtra</t>
  </si>
  <si>
    <t>10.9.1.9</t>
  </si>
  <si>
    <t>9</t>
  </si>
  <si>
    <t>Šeimų, kuriems mokamos būsto nuomos arba išperkamosios būsto nuomos kompensacijos sk.</t>
  </si>
  <si>
    <t>Projekto „Socialinė pažeidžiamų grupių įtrauktis Zarasų -Daugpilio pasienio regione kuriant integruotą socialinės rūpybos tinklą/ Vertinami žmonės“ įgyvendinimas</t>
  </si>
  <si>
    <t>Dusetų pirties paslaugų gavėjų sk.</t>
  </si>
  <si>
    <t>Projekto „Bendruomeninių vaikų globos namų ir vaikų dienos centrų tinklo plėtra Zarasų rajono savivaldybėje“ įgyvendinimas</t>
  </si>
  <si>
    <t>Paimtų vandens mėginių tyrimui sk. maudymosi sezono metu (nuo birželio 1 d. iki rugsėjo 15 d.)</t>
  </si>
  <si>
    <t>Investicijas gavusių VDC (Sadūnų, Antazavės, Salako) sk.</t>
  </si>
  <si>
    <t>Skiepijimo nuo COVID-19 ligos  paslaugoms kompensuoti</t>
  </si>
  <si>
    <t>10.7.1.2</t>
  </si>
  <si>
    <t>ZSC</t>
  </si>
  <si>
    <t>27</t>
  </si>
  <si>
    <t xml:space="preserve">1AA </t>
  </si>
  <si>
    <t>Pagalbos pinigų gavėjų sk.</t>
  </si>
  <si>
    <t xml:space="preserve">Paramos teikimas globėjams (rūpintojams), budintiems globotojams, šeimynoms   </t>
  </si>
  <si>
    <t xml:space="preserve">Asmeninės pagalbos teikimas neįgaliesiems
</t>
  </si>
  <si>
    <t>Asmeninės pagalbos gavėjų skaičius</t>
  </si>
  <si>
    <t>ESB</t>
  </si>
  <si>
    <t>Darbo užmokesčio kompensacija VšĮ sveikatos įstaigoms, vnt.</t>
  </si>
  <si>
    <t>Nefinansuojamų lovadienių sk.</t>
  </si>
  <si>
    <t>Renovuotų socialinių būstų kreditų grąžinimas</t>
  </si>
  <si>
    <t xml:space="preserve"> PRIEMONIŲ  VYKDYMO  ATASKAITA UŽ 2021 METŲ IV KETVIRČIUS</t>
  </si>
  <si>
    <t>Mokėtinos sumos  ataskaitinių metų pradžiai</t>
  </si>
  <si>
    <t>2021 metų planas</t>
  </si>
  <si>
    <t xml:space="preserve">Faktiškai patirtos išlaidos per 2021 metus </t>
  </si>
  <si>
    <t xml:space="preserve">Iš viso faktiškai patirtos išlaidos  nuo ataskaitinių metų pradžios su mokėtinomis sumomis             (6 st.+11 st.) </t>
  </si>
  <si>
    <t>Plano vykdymas                  (7st.-15 st.)</t>
  </si>
  <si>
    <t>Mokėtinos sumos  ataskaitinių metų pabaigai</t>
  </si>
  <si>
    <t>Vertinimo kriterijus</t>
  </si>
  <si>
    <t>Pastabos</t>
  </si>
  <si>
    <t>Planuotos 2021 m. reikšmės</t>
  </si>
  <si>
    <t>Faktinės reikšmės</t>
  </si>
  <si>
    <t>10/27,50</t>
  </si>
  <si>
    <t>35,3/36</t>
  </si>
  <si>
    <t>3/18</t>
  </si>
  <si>
    <t>3/5</t>
  </si>
  <si>
    <t>50,/50</t>
  </si>
  <si>
    <t>104</t>
  </si>
  <si>
    <t>139</t>
  </si>
  <si>
    <t>0</t>
  </si>
  <si>
    <t>Įvykdymo proc.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</si>
</sst>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_L_t"/>
    <numFmt numFmtId="165" formatCode="0.0"/>
    <numFmt numFmtId="166" formatCode="#,##0\ _L_t"/>
    <numFmt numFmtId="167" formatCode="#,##0.0\ _L_t"/>
    <numFmt numFmtId="168" formatCode="#,##0.0"/>
  </numFmts>
  <fonts count="16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TimesLT"/>
      <charset val="186"/>
    </font>
    <font>
      <sz val="10"/>
      <name val="Arial"/>
      <family val="2"/>
      <charset val="186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</font>
    <font>
      <b/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Arial"/>
      <family val="2"/>
      <charset val="186"/>
    </font>
    <font>
      <sz val="9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4" fillId="0" borderId="0"/>
    <xf numFmtId="0" fontId="3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655">
    <xf numFmtId="0" fontId="0" fillId="0" borderId="0" xfId="0"/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/>
    </xf>
    <xf numFmtId="167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/>
    <xf numFmtId="166" fontId="5" fillId="0" borderId="1" xfId="0" applyNumberFormat="1" applyFont="1" applyBorder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166" fontId="7" fillId="0" borderId="0" xfId="0" applyNumberFormat="1" applyFont="1" applyFill="1" applyBorder="1" applyAlignment="1">
      <alignment horizontal="center" vertical="top"/>
    </xf>
    <xf numFmtId="166" fontId="7" fillId="0" borderId="0" xfId="0" applyNumberFormat="1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top" wrapText="1"/>
    </xf>
    <xf numFmtId="166" fontId="5" fillId="3" borderId="2" xfId="0" applyNumberFormat="1" applyFont="1" applyFill="1" applyBorder="1" applyAlignment="1">
      <alignment vertical="top"/>
    </xf>
    <xf numFmtId="166" fontId="5" fillId="0" borderId="2" xfId="0" applyNumberFormat="1" applyFont="1" applyBorder="1" applyAlignment="1">
      <alignment vertical="top"/>
    </xf>
    <xf numFmtId="0" fontId="7" fillId="0" borderId="0" xfId="0" applyNumberFormat="1" applyFont="1" applyAlignment="1">
      <alignment horizontal="left" vertical="top" wrapText="1"/>
    </xf>
    <xf numFmtId="164" fontId="5" fillId="0" borderId="2" xfId="0" applyNumberFormat="1" applyFont="1" applyBorder="1" applyAlignment="1">
      <alignment horizontal="left" vertical="top" wrapText="1"/>
    </xf>
    <xf numFmtId="49" fontId="7" fillId="0" borderId="37" xfId="0" applyNumberFormat="1" applyFont="1" applyFill="1" applyBorder="1" applyAlignment="1">
      <alignment vertical="top" wrapText="1"/>
    </xf>
    <xf numFmtId="0" fontId="7" fillId="3" borderId="6" xfId="0" applyFont="1" applyFill="1" applyBorder="1" applyAlignment="1">
      <alignment horizontal="center" wrapText="1"/>
    </xf>
    <xf numFmtId="0" fontId="7" fillId="3" borderId="23" xfId="0" applyFont="1" applyFill="1" applyBorder="1" applyAlignment="1">
      <alignment horizontal="center" wrapText="1"/>
    </xf>
    <xf numFmtId="0" fontId="5" fillId="3" borderId="23" xfId="0" applyFont="1" applyFill="1" applyBorder="1" applyAlignment="1">
      <alignment horizontal="center" vertical="center" textRotation="90" wrapText="1"/>
    </xf>
    <xf numFmtId="166" fontId="7" fillId="5" borderId="2" xfId="0" applyNumberFormat="1" applyFont="1" applyFill="1" applyBorder="1" applyAlignment="1">
      <alignment horizontal="center" vertical="top" wrapText="1"/>
    </xf>
    <xf numFmtId="166" fontId="7" fillId="5" borderId="2" xfId="0" applyNumberFormat="1" applyFont="1" applyFill="1" applyBorder="1" applyAlignment="1">
      <alignment vertical="top" wrapText="1"/>
    </xf>
    <xf numFmtId="166" fontId="7" fillId="5" borderId="19" xfId="0" applyNumberFormat="1" applyFont="1" applyFill="1" applyBorder="1" applyAlignment="1">
      <alignment vertical="top" wrapText="1"/>
    </xf>
    <xf numFmtId="0" fontId="7" fillId="0" borderId="13" xfId="0" applyNumberFormat="1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Fill="1"/>
    <xf numFmtId="49" fontId="7" fillId="0" borderId="38" xfId="0" applyNumberFormat="1" applyFont="1" applyFill="1" applyBorder="1" applyAlignment="1">
      <alignment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7" fillId="3" borderId="22" xfId="0" applyFont="1" applyFill="1" applyBorder="1" applyAlignment="1">
      <alignment horizontal="center" wrapText="1"/>
    </xf>
    <xf numFmtId="0" fontId="5" fillId="3" borderId="22" xfId="0" applyFont="1" applyFill="1" applyBorder="1" applyAlignment="1">
      <alignment horizontal="center" vertical="center" textRotation="90" wrapText="1"/>
    </xf>
    <xf numFmtId="166" fontId="7" fillId="2" borderId="5" xfId="0" applyNumberFormat="1" applyFont="1" applyFill="1" applyBorder="1" applyAlignment="1">
      <alignment horizontal="center" vertical="top" wrapText="1"/>
    </xf>
    <xf numFmtId="166" fontId="7" fillId="2" borderId="5" xfId="0" applyNumberFormat="1" applyFont="1" applyFill="1" applyBorder="1" applyAlignment="1">
      <alignment vertical="top" wrapText="1"/>
    </xf>
    <xf numFmtId="0" fontId="5" fillId="0" borderId="1" xfId="5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49" fontId="5" fillId="4" borderId="7" xfId="0" applyNumberFormat="1" applyFont="1" applyFill="1" applyBorder="1" applyAlignment="1">
      <alignment horizontal="center" vertical="top" wrapText="1"/>
    </xf>
    <xf numFmtId="167" fontId="5" fillId="4" borderId="24" xfId="0" applyNumberFormat="1" applyFont="1" applyFill="1" applyBorder="1" applyAlignment="1">
      <alignment horizontal="center" vertical="top"/>
    </xf>
    <xf numFmtId="167" fontId="5" fillId="4" borderId="24" xfId="0" applyNumberFormat="1" applyFont="1" applyFill="1" applyBorder="1" applyAlignment="1">
      <alignment vertical="top"/>
    </xf>
    <xf numFmtId="167" fontId="5" fillId="4" borderId="42" xfId="0" applyNumberFormat="1" applyFont="1" applyFill="1" applyBorder="1" applyAlignment="1">
      <alignment vertical="top"/>
    </xf>
    <xf numFmtId="167" fontId="5" fillId="4" borderId="23" xfId="0" applyNumberFormat="1" applyFont="1" applyFill="1" applyBorder="1" applyAlignment="1">
      <alignment vertical="top"/>
    </xf>
    <xf numFmtId="167" fontId="5" fillId="4" borderId="7" xfId="0" applyNumberFormat="1" applyFont="1" applyFill="1" applyBorder="1" applyAlignment="1">
      <alignment vertical="top"/>
    </xf>
    <xf numFmtId="0" fontId="5" fillId="4" borderId="1" xfId="6" applyFont="1" applyFill="1" applyBorder="1" applyAlignment="1">
      <alignment horizontal="left" vertical="top" wrapText="1"/>
    </xf>
    <xf numFmtId="0" fontId="5" fillId="4" borderId="1" xfId="6" applyFont="1" applyFill="1" applyBorder="1" applyAlignment="1">
      <alignment horizontal="center" vertical="top" wrapText="1"/>
    </xf>
    <xf numFmtId="49" fontId="5" fillId="4" borderId="13" xfId="0" applyNumberFormat="1" applyFont="1" applyFill="1" applyBorder="1" applyAlignment="1">
      <alignment horizontal="left" vertical="top" wrapText="1"/>
    </xf>
    <xf numFmtId="49" fontId="5" fillId="4" borderId="33" xfId="0" applyNumberFormat="1" applyFont="1" applyFill="1" applyBorder="1" applyAlignment="1">
      <alignment horizontal="center" vertical="top" wrapText="1"/>
    </xf>
    <xf numFmtId="167" fontId="5" fillId="4" borderId="10" xfId="0" applyNumberFormat="1" applyFont="1" applyFill="1" applyBorder="1" applyAlignment="1">
      <alignment vertical="top"/>
    </xf>
    <xf numFmtId="167" fontId="5" fillId="4" borderId="1" xfId="0" applyNumberFormat="1" applyFont="1" applyFill="1" applyBorder="1" applyAlignment="1">
      <alignment vertical="top"/>
    </xf>
    <xf numFmtId="0" fontId="5" fillId="4" borderId="1" xfId="0" applyFont="1" applyFill="1" applyBorder="1" applyAlignment="1">
      <alignment horizontal="center" vertical="top" wrapText="1"/>
    </xf>
    <xf numFmtId="167" fontId="5" fillId="4" borderId="37" xfId="0" applyNumberFormat="1" applyFont="1" applyFill="1" applyBorder="1" applyAlignment="1">
      <alignment horizontal="center" vertical="top"/>
    </xf>
    <xf numFmtId="167" fontId="5" fillId="4" borderId="6" xfId="0" applyNumberFormat="1" applyFont="1" applyFill="1" applyBorder="1" applyAlignment="1">
      <alignment vertical="top"/>
    </xf>
    <xf numFmtId="49" fontId="5" fillId="4" borderId="22" xfId="0" applyNumberFormat="1" applyFont="1" applyFill="1" applyBorder="1" applyAlignment="1">
      <alignment horizontal="center" vertical="top" wrapText="1"/>
    </xf>
    <xf numFmtId="167" fontId="7" fillId="4" borderId="12" xfId="0" applyNumberFormat="1" applyFont="1" applyFill="1" applyBorder="1" applyAlignment="1">
      <alignment horizontal="center" vertical="top"/>
    </xf>
    <xf numFmtId="167" fontId="7" fillId="4" borderId="12" xfId="0" applyNumberFormat="1" applyFont="1" applyFill="1" applyBorder="1" applyAlignment="1">
      <alignment vertical="top"/>
    </xf>
    <xf numFmtId="167" fontId="7" fillId="4" borderId="4" xfId="0" applyNumberFormat="1" applyFont="1" applyFill="1" applyBorder="1" applyAlignment="1">
      <alignment vertical="top"/>
    </xf>
    <xf numFmtId="167" fontId="7" fillId="4" borderId="57" xfId="0" applyNumberFormat="1" applyFont="1" applyFill="1" applyBorder="1" applyAlignment="1">
      <alignment vertical="top"/>
    </xf>
    <xf numFmtId="167" fontId="7" fillId="4" borderId="46" xfId="0" applyNumberFormat="1" applyFont="1" applyFill="1" applyBorder="1" applyAlignment="1">
      <alignment vertical="top"/>
    </xf>
    <xf numFmtId="0" fontId="5" fillId="4" borderId="1" xfId="0" applyNumberFormat="1" applyFont="1" applyFill="1" applyBorder="1" applyAlignment="1">
      <alignment horizontal="left" vertical="top" wrapText="1"/>
    </xf>
    <xf numFmtId="49" fontId="5" fillId="4" borderId="35" xfId="0" applyNumberFormat="1" applyFont="1" applyFill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left" vertical="top" wrapText="1"/>
    </xf>
    <xf numFmtId="49" fontId="5" fillId="4" borderId="61" xfId="0" applyNumberFormat="1" applyFont="1" applyFill="1" applyBorder="1" applyAlignment="1">
      <alignment horizontal="center" vertical="top" wrapText="1"/>
    </xf>
    <xf numFmtId="49" fontId="5" fillId="4" borderId="9" xfId="0" applyNumberFormat="1" applyFont="1" applyFill="1" applyBorder="1" applyAlignment="1">
      <alignment horizontal="left" vertical="top" wrapText="1"/>
    </xf>
    <xf numFmtId="167" fontId="5" fillId="4" borderId="38" xfId="0" applyNumberFormat="1" applyFont="1" applyFill="1" applyBorder="1" applyAlignment="1">
      <alignment horizontal="center" vertical="top"/>
    </xf>
    <xf numFmtId="167" fontId="5" fillId="4" borderId="22" xfId="0" applyNumberFormat="1" applyFont="1" applyFill="1" applyBorder="1" applyAlignment="1">
      <alignment vertical="top"/>
    </xf>
    <xf numFmtId="167" fontId="5" fillId="4" borderId="33" xfId="0" applyNumberFormat="1" applyFont="1" applyFill="1" applyBorder="1" applyAlignment="1">
      <alignment vertical="top"/>
    </xf>
    <xf numFmtId="49" fontId="5" fillId="4" borderId="15" xfId="0" applyNumberFormat="1" applyFont="1" applyFill="1" applyBorder="1" applyAlignment="1">
      <alignment horizontal="center" vertical="top" wrapText="1"/>
    </xf>
    <xf numFmtId="49" fontId="7" fillId="0" borderId="3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22" xfId="0" applyNumberFormat="1" applyFont="1" applyBorder="1" applyAlignment="1">
      <alignment horizontal="center" wrapText="1"/>
    </xf>
    <xf numFmtId="167" fontId="7" fillId="3" borderId="17" xfId="0" applyNumberFormat="1" applyFont="1" applyFill="1" applyBorder="1" applyAlignment="1">
      <alignment horizontal="center" vertical="top"/>
    </xf>
    <xf numFmtId="167" fontId="7" fillId="3" borderId="17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5" fillId="3" borderId="22" xfId="0" applyNumberFormat="1" applyFont="1" applyFill="1" applyBorder="1" applyAlignment="1">
      <alignment horizontal="center" vertical="center" textRotation="90" wrapText="1"/>
    </xf>
    <xf numFmtId="49" fontId="5" fillId="4" borderId="18" xfId="0" applyNumberFormat="1" applyFont="1" applyFill="1" applyBorder="1" applyAlignment="1">
      <alignment horizontal="center" vertical="top" wrapText="1"/>
    </xf>
    <xf numFmtId="167" fontId="5" fillId="4" borderId="14" xfId="0" applyNumberFormat="1" applyFont="1" applyFill="1" applyBorder="1" applyAlignment="1">
      <alignment horizontal="center" vertical="top"/>
    </xf>
    <xf numFmtId="167" fontId="5" fillId="4" borderId="14" xfId="0" applyNumberFormat="1" applyFont="1" applyFill="1" applyBorder="1" applyAlignment="1">
      <alignment vertical="top"/>
    </xf>
    <xf numFmtId="167" fontId="5" fillId="4" borderId="25" xfId="0" applyNumberFormat="1" applyFont="1" applyFill="1" applyBorder="1" applyAlignment="1">
      <alignment vertical="top"/>
    </xf>
    <xf numFmtId="167" fontId="5" fillId="4" borderId="18" xfId="0" applyNumberFormat="1" applyFont="1" applyFill="1" applyBorder="1" applyAlignment="1">
      <alignment vertical="top"/>
    </xf>
    <xf numFmtId="49" fontId="5" fillId="4" borderId="19" xfId="0" applyNumberFormat="1" applyFont="1" applyFill="1" applyBorder="1" applyAlignment="1">
      <alignment horizontal="center" vertical="top" wrapText="1"/>
    </xf>
    <xf numFmtId="167" fontId="5" fillId="4" borderId="20" xfId="0" applyNumberFormat="1" applyFont="1" applyFill="1" applyBorder="1" applyAlignment="1">
      <alignment horizontal="center" vertical="top"/>
    </xf>
    <xf numFmtId="167" fontId="5" fillId="4" borderId="20" xfId="0" applyNumberFormat="1" applyFont="1" applyFill="1" applyBorder="1" applyAlignment="1">
      <alignment vertical="top"/>
    </xf>
    <xf numFmtId="167" fontId="5" fillId="4" borderId="15" xfId="0" applyNumberFormat="1" applyFont="1" applyFill="1" applyBorder="1" applyAlignment="1">
      <alignment vertical="top"/>
    </xf>
    <xf numFmtId="167" fontId="5" fillId="4" borderId="59" xfId="0" applyNumberFormat="1" applyFont="1" applyFill="1" applyBorder="1" applyAlignment="1">
      <alignment vertical="top"/>
    </xf>
    <xf numFmtId="167" fontId="5" fillId="4" borderId="69" xfId="0" applyNumberFormat="1" applyFont="1" applyFill="1" applyBorder="1" applyAlignment="1">
      <alignment vertical="top"/>
    </xf>
    <xf numFmtId="167" fontId="7" fillId="4" borderId="16" xfId="0" applyNumberFormat="1" applyFont="1" applyFill="1" applyBorder="1" applyAlignment="1">
      <alignment horizontal="center" vertical="top"/>
    </xf>
    <xf numFmtId="167" fontId="7" fillId="4" borderId="16" xfId="0" applyNumberFormat="1" applyFont="1" applyFill="1" applyBorder="1" applyAlignment="1">
      <alignment vertical="top"/>
    </xf>
    <xf numFmtId="167" fontId="5" fillId="4" borderId="26" xfId="0" applyNumberFormat="1" applyFont="1" applyFill="1" applyBorder="1" applyAlignment="1">
      <alignment vertical="top"/>
    </xf>
    <xf numFmtId="0" fontId="5" fillId="0" borderId="23" xfId="0" applyFont="1" applyBorder="1" applyAlignment="1">
      <alignment horizontal="left" vertical="top"/>
    </xf>
    <xf numFmtId="167" fontId="5" fillId="3" borderId="37" xfId="0" applyNumberFormat="1" applyFont="1" applyFill="1" applyBorder="1" applyAlignment="1">
      <alignment vertical="top"/>
    </xf>
    <xf numFmtId="167" fontId="5" fillId="3" borderId="6" xfId="0" applyNumberFormat="1" applyFont="1" applyFill="1" applyBorder="1" applyAlignment="1">
      <alignment vertical="top"/>
    </xf>
    <xf numFmtId="167" fontId="5" fillId="3" borderId="23" xfId="0" applyNumberFormat="1" applyFont="1" applyFill="1" applyBorder="1" applyAlignment="1">
      <alignment vertical="top"/>
    </xf>
    <xf numFmtId="168" fontId="5" fillId="4" borderId="1" xfId="0" applyNumberFormat="1" applyFont="1" applyFill="1" applyBorder="1" applyAlignment="1">
      <alignment vertical="top" wrapText="1"/>
    </xf>
    <xf numFmtId="49" fontId="5" fillId="4" borderId="1" xfId="0" applyNumberFormat="1" applyFont="1" applyFill="1" applyBorder="1" applyAlignment="1">
      <alignment horizontal="center" vertical="top"/>
    </xf>
    <xf numFmtId="2" fontId="5" fillId="4" borderId="1" xfId="0" applyNumberFormat="1" applyFont="1" applyFill="1" applyBorder="1" applyAlignment="1">
      <alignment horizontal="left" vertical="top" wrapText="1"/>
    </xf>
    <xf numFmtId="0" fontId="7" fillId="0" borderId="0" xfId="0" applyFont="1"/>
    <xf numFmtId="167" fontId="7" fillId="4" borderId="3" xfId="0" applyNumberFormat="1" applyFont="1" applyFill="1" applyBorder="1" applyAlignment="1">
      <alignment horizontal="center" vertical="top"/>
    </xf>
    <xf numFmtId="167" fontId="7" fillId="4" borderId="3" xfId="0" applyNumberFormat="1" applyFont="1" applyFill="1" applyBorder="1" applyAlignment="1">
      <alignment vertical="top"/>
    </xf>
    <xf numFmtId="168" fontId="7" fillId="4" borderId="1" xfId="0" applyNumberFormat="1" applyFont="1" applyFill="1" applyBorder="1" applyAlignment="1">
      <alignment vertical="top" wrapText="1"/>
    </xf>
    <xf numFmtId="49" fontId="7" fillId="4" borderId="1" xfId="0" applyNumberFormat="1" applyFont="1" applyFill="1" applyBorder="1" applyAlignment="1">
      <alignment horizontal="center" vertical="top"/>
    </xf>
    <xf numFmtId="2" fontId="7" fillId="4" borderId="1" xfId="0" applyNumberFormat="1" applyFont="1" applyFill="1" applyBorder="1" applyAlignment="1">
      <alignment horizontal="left" vertical="top" wrapText="1"/>
    </xf>
    <xf numFmtId="49" fontId="5" fillId="0" borderId="26" xfId="0" applyNumberFormat="1" applyFont="1" applyFill="1" applyBorder="1" applyAlignment="1">
      <alignment vertical="top" wrapText="1"/>
    </xf>
    <xf numFmtId="0" fontId="5" fillId="0" borderId="25" xfId="0" applyFont="1" applyFill="1" applyBorder="1" applyAlignment="1">
      <alignment horizontal="center" vertical="top"/>
    </xf>
    <xf numFmtId="168" fontId="5" fillId="0" borderId="10" xfId="0" applyNumberFormat="1" applyFont="1" applyFill="1" applyBorder="1" applyAlignment="1">
      <alignment horizontal="center" vertical="top"/>
    </xf>
    <xf numFmtId="168" fontId="5" fillId="4" borderId="10" xfId="0" applyNumberFormat="1" applyFont="1" applyFill="1" applyBorder="1" applyAlignment="1">
      <alignment vertical="top"/>
    </xf>
    <xf numFmtId="168" fontId="5" fillId="4" borderId="26" xfId="0" applyNumberFormat="1" applyFont="1" applyFill="1" applyBorder="1" applyAlignment="1">
      <alignment vertical="top"/>
    </xf>
    <xf numFmtId="168" fontId="5" fillId="4" borderId="21" xfId="0" applyNumberFormat="1" applyFont="1" applyFill="1" applyBorder="1" applyAlignment="1">
      <alignment vertical="top"/>
    </xf>
    <xf numFmtId="168" fontId="5" fillId="4" borderId="18" xfId="0" applyNumberFormat="1" applyFont="1" applyFill="1" applyBorder="1" applyAlignment="1">
      <alignment vertical="top"/>
    </xf>
    <xf numFmtId="168" fontId="5" fillId="0" borderId="10" xfId="0" applyNumberFormat="1" applyFont="1" applyFill="1" applyBorder="1" applyAlignment="1">
      <alignment vertical="top"/>
    </xf>
    <xf numFmtId="3" fontId="5" fillId="4" borderId="1" xfId="0" applyNumberFormat="1" applyFont="1" applyFill="1" applyBorder="1" applyAlignment="1">
      <alignment horizontal="center" vertical="top" wrapText="1"/>
    </xf>
    <xf numFmtId="49" fontId="5" fillId="0" borderId="31" xfId="0" applyNumberFormat="1" applyFont="1" applyFill="1" applyBorder="1" applyAlignment="1">
      <alignment vertical="top" wrapText="1"/>
    </xf>
    <xf numFmtId="0" fontId="5" fillId="0" borderId="23" xfId="0" applyFont="1" applyFill="1" applyBorder="1" applyAlignment="1">
      <alignment vertical="top"/>
    </xf>
    <xf numFmtId="168" fontId="5" fillId="4" borderId="1" xfId="0" applyNumberFormat="1" applyFont="1" applyFill="1" applyBorder="1" applyAlignment="1">
      <alignment vertical="top"/>
    </xf>
    <xf numFmtId="168" fontId="5" fillId="4" borderId="9" xfId="0" applyNumberFormat="1" applyFont="1" applyFill="1" applyBorder="1" applyAlignment="1">
      <alignment vertical="top"/>
    </xf>
    <xf numFmtId="168" fontId="5" fillId="4" borderId="33" xfId="0" applyNumberFormat="1" applyFont="1" applyFill="1" applyBorder="1" applyAlignment="1">
      <alignment vertical="top"/>
    </xf>
    <xf numFmtId="168" fontId="5" fillId="4" borderId="1" xfId="0" applyNumberFormat="1" applyFont="1" applyFill="1" applyBorder="1" applyAlignment="1">
      <alignment horizontal="center" vertical="top" wrapText="1"/>
    </xf>
    <xf numFmtId="168" fontId="7" fillId="4" borderId="16" xfId="0" applyNumberFormat="1" applyFont="1" applyFill="1" applyBorder="1" applyAlignment="1">
      <alignment vertical="top"/>
    </xf>
    <xf numFmtId="0" fontId="5" fillId="0" borderId="25" xfId="0" applyFont="1" applyFill="1" applyBorder="1" applyAlignment="1">
      <alignment vertical="top"/>
    </xf>
    <xf numFmtId="49" fontId="5" fillId="0" borderId="26" xfId="0" applyNumberFormat="1" applyFont="1" applyFill="1" applyBorder="1" applyAlignment="1">
      <alignment horizontal="left" vertical="top" wrapText="1"/>
    </xf>
    <xf numFmtId="0" fontId="5" fillId="4" borderId="25" xfId="0" applyFont="1" applyFill="1" applyBorder="1" applyAlignment="1">
      <alignment horizontal="center" vertical="top"/>
    </xf>
    <xf numFmtId="167" fontId="5" fillId="4" borderId="37" xfId="0" applyNumberFormat="1" applyFont="1" applyFill="1" applyBorder="1" applyAlignment="1">
      <alignment vertical="top"/>
    </xf>
    <xf numFmtId="167" fontId="5" fillId="4" borderId="35" xfId="0" applyNumberFormat="1" applyFont="1" applyFill="1" applyBorder="1" applyAlignment="1">
      <alignment vertical="top"/>
    </xf>
    <xf numFmtId="49" fontId="5" fillId="0" borderId="42" xfId="0" applyNumberFormat="1" applyFont="1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left" vertical="top"/>
    </xf>
    <xf numFmtId="49" fontId="5" fillId="0" borderId="23" xfId="0" applyNumberFormat="1" applyFont="1" applyFill="1" applyBorder="1" applyAlignment="1">
      <alignment horizontal="center" vertical="top" wrapText="1"/>
    </xf>
    <xf numFmtId="167" fontId="5" fillId="4" borderId="13" xfId="0" applyNumberFormat="1" applyFont="1" applyFill="1" applyBorder="1" applyAlignment="1">
      <alignment vertical="top"/>
    </xf>
    <xf numFmtId="167" fontId="7" fillId="3" borderId="12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wrapText="1"/>
    </xf>
    <xf numFmtId="49" fontId="7" fillId="0" borderId="22" xfId="0" applyNumberFormat="1" applyFont="1" applyFill="1" applyBorder="1" applyAlignment="1">
      <alignment horizontal="center" wrapText="1"/>
    </xf>
    <xf numFmtId="49" fontId="5" fillId="0" borderId="22" xfId="0" applyNumberFormat="1" applyFont="1" applyFill="1" applyBorder="1" applyAlignment="1">
      <alignment horizontal="center" vertical="center" textRotation="90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wrapText="1"/>
    </xf>
    <xf numFmtId="166" fontId="7" fillId="5" borderId="5" xfId="0" applyNumberFormat="1" applyFont="1" applyFill="1" applyBorder="1" applyAlignment="1">
      <alignment horizontal="center" vertical="top" wrapText="1"/>
    </xf>
    <xf numFmtId="166" fontId="7" fillId="5" borderId="5" xfId="0" applyNumberFormat="1" applyFont="1" applyFill="1" applyBorder="1" applyAlignment="1">
      <alignment vertical="top" wrapText="1"/>
    </xf>
    <xf numFmtId="14" fontId="5" fillId="3" borderId="22" xfId="0" applyNumberFormat="1" applyFont="1" applyFill="1" applyBorder="1" applyAlignment="1">
      <alignment horizontal="center" vertical="center" textRotation="90" wrapText="1"/>
    </xf>
    <xf numFmtId="0" fontId="5" fillId="4" borderId="18" xfId="0" applyFont="1" applyFill="1" applyBorder="1" applyAlignment="1">
      <alignment horizontal="center" vertical="top" wrapText="1"/>
    </xf>
    <xf numFmtId="167" fontId="5" fillId="3" borderId="41" xfId="0" applyNumberFormat="1" applyFont="1" applyFill="1" applyBorder="1" applyAlignment="1">
      <alignment horizontal="center" vertical="top"/>
    </xf>
    <xf numFmtId="167" fontId="5" fillId="4" borderId="41" xfId="0" applyNumberFormat="1" applyFont="1" applyFill="1" applyBorder="1" applyAlignment="1">
      <alignment vertical="top"/>
    </xf>
    <xf numFmtId="0" fontId="5" fillId="0" borderId="6" xfId="0" applyFont="1" applyBorder="1" applyAlignment="1">
      <alignment horizontal="center" vertical="top" wrapText="1"/>
    </xf>
    <xf numFmtId="49" fontId="5" fillId="3" borderId="48" xfId="0" applyNumberFormat="1" applyFont="1" applyFill="1" applyBorder="1" applyAlignment="1">
      <alignment horizontal="left" vertical="top" wrapText="1"/>
    </xf>
    <xf numFmtId="0" fontId="5" fillId="3" borderId="28" xfId="0" applyFont="1" applyFill="1" applyBorder="1" applyAlignment="1">
      <alignment horizontal="center" vertical="top" wrapText="1"/>
    </xf>
    <xf numFmtId="167" fontId="5" fillId="4" borderId="8" xfId="0" applyNumberFormat="1" applyFont="1" applyFill="1" applyBorder="1" applyAlignment="1">
      <alignment horizontal="center" vertical="top"/>
    </xf>
    <xf numFmtId="167" fontId="5" fillId="4" borderId="38" xfId="0" applyNumberFormat="1" applyFont="1" applyFill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3" borderId="22" xfId="0" applyFont="1" applyFill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left" vertical="top" wrapText="1"/>
    </xf>
    <xf numFmtId="49" fontId="5" fillId="3" borderId="7" xfId="0" applyNumberFormat="1" applyFont="1" applyFill="1" applyBorder="1" applyAlignment="1">
      <alignment horizontal="center" vertical="top" wrapText="1"/>
    </xf>
    <xf numFmtId="167" fontId="5" fillId="3" borderId="38" xfId="0" applyNumberFormat="1" applyFont="1" applyFill="1" applyBorder="1" applyAlignment="1">
      <alignment horizontal="center" vertical="top"/>
    </xf>
    <xf numFmtId="167" fontId="5" fillId="3" borderId="38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left" vertical="top" wrapText="1"/>
    </xf>
    <xf numFmtId="167" fontId="7" fillId="3" borderId="3" xfId="0" applyNumberFormat="1" applyFont="1" applyFill="1" applyBorder="1" applyAlignment="1">
      <alignment horizontal="center" vertical="top"/>
    </xf>
    <xf numFmtId="167" fontId="7" fillId="4" borderId="53" xfId="0" applyNumberFormat="1" applyFont="1" applyFill="1" applyBorder="1" applyAlignment="1">
      <alignment vertical="top"/>
    </xf>
    <xf numFmtId="167" fontId="7" fillId="4" borderId="5" xfId="0" applyNumberFormat="1" applyFont="1" applyFill="1" applyBorder="1" applyAlignment="1">
      <alignment vertical="top"/>
    </xf>
    <xf numFmtId="167" fontId="7" fillId="3" borderId="16" xfId="0" applyNumberFormat="1" applyFont="1" applyFill="1" applyBorder="1" applyAlignment="1">
      <alignment vertical="top"/>
    </xf>
    <xf numFmtId="167" fontId="7" fillId="3" borderId="12" xfId="0" applyNumberFormat="1" applyFont="1" applyFill="1" applyBorder="1" applyAlignment="1">
      <alignment vertical="top"/>
    </xf>
    <xf numFmtId="0" fontId="5" fillId="4" borderId="1" xfId="6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3" borderId="6" xfId="0" applyNumberFormat="1" applyFont="1" applyFill="1" applyBorder="1" applyAlignment="1">
      <alignment horizontal="center" vertical="top" wrapText="1"/>
    </xf>
    <xf numFmtId="49" fontId="5" fillId="3" borderId="21" xfId="0" applyNumberFormat="1" applyFont="1" applyFill="1" applyBorder="1" applyAlignment="1">
      <alignment horizontal="left" vertical="top" wrapText="1"/>
    </xf>
    <xf numFmtId="0" fontId="5" fillId="3" borderId="25" xfId="0" applyFont="1" applyFill="1" applyBorder="1" applyAlignment="1">
      <alignment horizontal="center" vertical="top" wrapText="1"/>
    </xf>
    <xf numFmtId="167" fontId="5" fillId="4" borderId="41" xfId="0" applyNumberFormat="1" applyFont="1" applyFill="1" applyBorder="1" applyAlignment="1">
      <alignment horizontal="center" vertical="top"/>
    </xf>
    <xf numFmtId="0" fontId="5" fillId="4" borderId="23" xfId="0" applyFont="1" applyFill="1" applyBorder="1" applyAlignment="1">
      <alignment horizontal="center" vertical="top" wrapText="1"/>
    </xf>
    <xf numFmtId="167" fontId="5" fillId="4" borderId="50" xfId="0" applyNumberFormat="1" applyFont="1" applyFill="1" applyBorder="1" applyAlignment="1">
      <alignment horizontal="center" vertical="top"/>
    </xf>
    <xf numFmtId="167" fontId="5" fillId="4" borderId="50" xfId="0" applyNumberFormat="1" applyFont="1" applyFill="1" applyBorder="1" applyAlignment="1">
      <alignment vertical="top"/>
    </xf>
    <xf numFmtId="167" fontId="5" fillId="4" borderId="43" xfId="0" applyNumberFormat="1" applyFont="1" applyFill="1" applyBorder="1" applyAlignment="1">
      <alignment vertical="top"/>
    </xf>
    <xf numFmtId="0" fontId="5" fillId="4" borderId="1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5" fillId="3" borderId="26" xfId="0" applyNumberFormat="1" applyFont="1" applyFill="1" applyBorder="1" applyAlignment="1">
      <alignment horizontal="left" vertical="top" wrapText="1"/>
    </xf>
    <xf numFmtId="49" fontId="5" fillId="3" borderId="13" xfId="0" applyNumberFormat="1" applyFont="1" applyFill="1" applyBorder="1" applyAlignment="1">
      <alignment horizontal="left" vertical="top" wrapText="1"/>
    </xf>
    <xf numFmtId="49" fontId="5" fillId="3" borderId="22" xfId="0" applyNumberFormat="1" applyFont="1" applyFill="1" applyBorder="1" applyAlignment="1">
      <alignment horizontal="center" vertical="top" wrapText="1"/>
    </xf>
    <xf numFmtId="167" fontId="5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7" fontId="5" fillId="4" borderId="1" xfId="0" applyNumberFormat="1" applyFont="1" applyFill="1" applyBorder="1" applyAlignment="1">
      <alignment vertical="top" wrapText="1"/>
    </xf>
    <xf numFmtId="0" fontId="5" fillId="4" borderId="6" xfId="0" applyNumberFormat="1" applyFont="1" applyFill="1" applyBorder="1" applyAlignment="1">
      <alignment vertical="top" wrapText="1"/>
    </xf>
    <xf numFmtId="0" fontId="5" fillId="0" borderId="6" xfId="0" applyNumberFormat="1" applyFont="1" applyBorder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23" xfId="0" applyFont="1" applyFill="1" applyBorder="1" applyAlignment="1">
      <alignment horizontal="center" vertical="top"/>
    </xf>
    <xf numFmtId="167" fontId="5" fillId="4" borderId="45" xfId="0" applyNumberFormat="1" applyFont="1" applyFill="1" applyBorder="1" applyAlignment="1">
      <alignment vertical="top"/>
    </xf>
    <xf numFmtId="167" fontId="5" fillId="4" borderId="32" xfId="0" applyNumberFormat="1" applyFont="1" applyFill="1" applyBorder="1" applyAlignment="1">
      <alignment vertical="top"/>
    </xf>
    <xf numFmtId="0" fontId="5" fillId="0" borderId="1" xfId="0" applyNumberFormat="1" applyFont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top"/>
    </xf>
    <xf numFmtId="167" fontId="5" fillId="4" borderId="11" xfId="0" applyNumberFormat="1" applyFont="1" applyFill="1" applyBorder="1" applyAlignment="1">
      <alignment horizontal="center" vertical="top"/>
    </xf>
    <xf numFmtId="167" fontId="5" fillId="4" borderId="9" xfId="0" applyNumberFormat="1" applyFont="1" applyFill="1" applyBorder="1" applyAlignment="1">
      <alignment vertical="top"/>
    </xf>
    <xf numFmtId="167" fontId="5" fillId="3" borderId="1" xfId="0" applyNumberFormat="1" applyFont="1" applyFill="1" applyBorder="1" applyAlignment="1">
      <alignment vertical="top"/>
    </xf>
    <xf numFmtId="167" fontId="5" fillId="3" borderId="15" xfId="0" applyNumberFormat="1" applyFont="1" applyFill="1" applyBorder="1" applyAlignment="1">
      <alignment vertical="top"/>
    </xf>
    <xf numFmtId="167" fontId="7" fillId="3" borderId="5" xfId="0" applyNumberFormat="1" applyFont="1" applyFill="1" applyBorder="1" applyAlignment="1">
      <alignment vertical="top"/>
    </xf>
    <xf numFmtId="0" fontId="5" fillId="0" borderId="22" xfId="0" applyFont="1" applyBorder="1" applyAlignment="1">
      <alignment horizontal="center" vertical="top" wrapText="1"/>
    </xf>
    <xf numFmtId="0" fontId="5" fillId="3" borderId="23" xfId="0" applyFont="1" applyFill="1" applyBorder="1" applyAlignment="1">
      <alignment horizontal="center" vertical="top" wrapText="1"/>
    </xf>
    <xf numFmtId="167" fontId="5" fillId="3" borderId="33" xfId="0" applyNumberFormat="1" applyFont="1" applyFill="1" applyBorder="1" applyAlignment="1">
      <alignment vertical="top"/>
    </xf>
    <xf numFmtId="49" fontId="5" fillId="3" borderId="31" xfId="0" applyNumberFormat="1" applyFont="1" applyFill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center" vertical="top" wrapText="1"/>
    </xf>
    <xf numFmtId="49" fontId="5" fillId="0" borderId="34" xfId="0" applyNumberFormat="1" applyFont="1" applyBorder="1" applyAlignment="1">
      <alignment horizontal="left" vertical="top" wrapText="1"/>
    </xf>
    <xf numFmtId="49" fontId="5" fillId="0" borderId="25" xfId="0" applyNumberFormat="1" applyFont="1" applyBorder="1" applyAlignment="1">
      <alignment horizontal="center" vertical="top" wrapText="1"/>
    </xf>
    <xf numFmtId="167" fontId="5" fillId="4" borderId="27" xfId="0" applyNumberFormat="1" applyFont="1" applyFill="1" applyBorder="1" applyAlignment="1">
      <alignment horizontal="center" vertical="top"/>
    </xf>
    <xf numFmtId="167" fontId="5" fillId="4" borderId="21" xfId="0" applyNumberFormat="1" applyFont="1" applyFill="1" applyBorder="1" applyAlignment="1">
      <alignment vertical="top"/>
    </xf>
    <xf numFmtId="167" fontId="5" fillId="3" borderId="45" xfId="0" applyNumberFormat="1" applyFont="1" applyFill="1" applyBorder="1" applyAlignment="1">
      <alignment vertical="top"/>
    </xf>
    <xf numFmtId="167" fontId="5" fillId="3" borderId="25" xfId="0" applyNumberFormat="1" applyFont="1" applyFill="1" applyBorder="1" applyAlignment="1">
      <alignment vertical="top"/>
    </xf>
    <xf numFmtId="167" fontId="5" fillId="4" borderId="47" xfId="0" applyNumberFormat="1" applyFont="1" applyFill="1" applyBorder="1" applyAlignment="1">
      <alignment horizontal="center" vertical="top"/>
    </xf>
    <xf numFmtId="167" fontId="5" fillId="3" borderId="9" xfId="0" applyNumberFormat="1" applyFont="1" applyFill="1" applyBorder="1" applyAlignment="1">
      <alignment vertical="top"/>
    </xf>
    <xf numFmtId="167" fontId="5" fillId="3" borderId="22" xfId="0" applyNumberFormat="1" applyFont="1" applyFill="1" applyBorder="1" applyAlignment="1">
      <alignment vertical="top"/>
    </xf>
    <xf numFmtId="49" fontId="5" fillId="4" borderId="6" xfId="1" applyNumberFormat="1" applyFont="1" applyFill="1" applyBorder="1" applyAlignment="1">
      <alignment vertical="top" wrapText="1"/>
    </xf>
    <xf numFmtId="49" fontId="5" fillId="0" borderId="13" xfId="0" applyNumberFormat="1" applyFont="1" applyBorder="1" applyAlignment="1">
      <alignment horizontal="left" vertical="top" wrapText="1"/>
    </xf>
    <xf numFmtId="49" fontId="5" fillId="0" borderId="36" xfId="0" applyNumberFormat="1" applyFont="1" applyBorder="1" applyAlignment="1">
      <alignment horizontal="left" vertical="top" wrapText="1"/>
    </xf>
    <xf numFmtId="165" fontId="5" fillId="4" borderId="1" xfId="0" applyNumberFormat="1" applyFont="1" applyFill="1" applyBorder="1" applyAlignment="1">
      <alignment horizontal="center" vertical="top" wrapText="1"/>
    </xf>
    <xf numFmtId="167" fontId="5" fillId="4" borderId="40" xfId="0" applyNumberFormat="1" applyFont="1" applyFill="1" applyBorder="1" applyAlignment="1">
      <alignment horizontal="center" vertical="top"/>
    </xf>
    <xf numFmtId="167" fontId="5" fillId="4" borderId="39" xfId="0" applyNumberFormat="1" applyFont="1" applyFill="1" applyBorder="1" applyAlignment="1">
      <alignment vertical="top"/>
    </xf>
    <xf numFmtId="167" fontId="5" fillId="3" borderId="40" xfId="0" applyNumberFormat="1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/>
    </xf>
    <xf numFmtId="49" fontId="5" fillId="4" borderId="1" xfId="4" applyNumberFormat="1" applyFont="1" applyFill="1" applyBorder="1" applyAlignment="1">
      <alignment horizontal="left" vertical="top" wrapText="1"/>
    </xf>
    <xf numFmtId="49" fontId="5" fillId="4" borderId="1" xfId="4" applyNumberFormat="1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167" fontId="5" fillId="4" borderId="67" xfId="0" applyNumberFormat="1" applyFont="1" applyFill="1" applyBorder="1" applyAlignment="1">
      <alignment vertical="top"/>
    </xf>
    <xf numFmtId="167" fontId="5" fillId="4" borderId="68" xfId="0" applyNumberFormat="1" applyFont="1" applyFill="1" applyBorder="1" applyAlignment="1">
      <alignment vertical="top"/>
    </xf>
    <xf numFmtId="167" fontId="7" fillId="3" borderId="16" xfId="0" applyNumberFormat="1" applyFont="1" applyFill="1" applyBorder="1" applyAlignment="1">
      <alignment horizontal="center" vertical="top"/>
    </xf>
    <xf numFmtId="49" fontId="5" fillId="4" borderId="23" xfId="0" applyNumberFormat="1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3" borderId="7" xfId="0" applyFont="1" applyFill="1" applyBorder="1" applyAlignment="1">
      <alignment horizontal="left" vertical="top" wrapText="1"/>
    </xf>
    <xf numFmtId="167" fontId="5" fillId="3" borderId="37" xfId="0" applyNumberFormat="1" applyFont="1" applyFill="1" applyBorder="1" applyAlignment="1">
      <alignment horizontal="center" vertical="top"/>
    </xf>
    <xf numFmtId="167" fontId="5" fillId="4" borderId="9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left" vertical="top" wrapText="1"/>
    </xf>
    <xf numFmtId="167" fontId="5" fillId="3" borderId="24" xfId="0" applyNumberFormat="1" applyFont="1" applyFill="1" applyBorder="1" applyAlignment="1">
      <alignment horizontal="center" vertical="top"/>
    </xf>
    <xf numFmtId="167" fontId="5" fillId="3" borderId="7" xfId="0" applyNumberFormat="1" applyFont="1" applyFill="1" applyBorder="1" applyAlignment="1">
      <alignment vertical="top"/>
    </xf>
    <xf numFmtId="0" fontId="5" fillId="0" borderId="1" xfId="6" applyFont="1" applyBorder="1" applyAlignment="1">
      <alignment horizontal="left" vertical="top" wrapText="1"/>
    </xf>
    <xf numFmtId="16" fontId="5" fillId="0" borderId="1" xfId="0" applyNumberFormat="1" applyFont="1" applyBorder="1" applyAlignment="1">
      <alignment horizontal="center" vertical="top" wrapText="1"/>
    </xf>
    <xf numFmtId="0" fontId="5" fillId="0" borderId="1" xfId="6" applyNumberFormat="1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5" fillId="3" borderId="6" xfId="0" applyNumberFormat="1" applyFont="1" applyFill="1" applyBorder="1" applyAlignment="1">
      <alignment horizontal="left" vertical="top" wrapText="1"/>
    </xf>
    <xf numFmtId="0" fontId="5" fillId="0" borderId="1" xfId="0" applyNumberFormat="1" applyFont="1" applyBorder="1" applyAlignment="1">
      <alignment vertical="top" wrapText="1"/>
    </xf>
    <xf numFmtId="0" fontId="5" fillId="0" borderId="26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left" vertical="top" wrapText="1"/>
    </xf>
    <xf numFmtId="49" fontId="5" fillId="0" borderId="21" xfId="0" applyNumberFormat="1" applyFont="1" applyBorder="1" applyAlignment="1">
      <alignment vertical="top" wrapText="1"/>
    </xf>
    <xf numFmtId="165" fontId="5" fillId="0" borderId="41" xfId="0" applyNumberFormat="1" applyFont="1" applyFill="1" applyBorder="1" applyAlignment="1">
      <alignment horizontal="center" vertical="top"/>
    </xf>
    <xf numFmtId="165" fontId="5" fillId="4" borderId="41" xfId="0" applyNumberFormat="1" applyFont="1" applyFill="1" applyBorder="1" applyAlignment="1">
      <alignment vertical="top"/>
    </xf>
    <xf numFmtId="49" fontId="5" fillId="0" borderId="65" xfId="0" applyNumberFormat="1" applyFont="1" applyBorder="1" applyAlignment="1">
      <alignment vertical="top" wrapText="1"/>
    </xf>
    <xf numFmtId="165" fontId="5" fillId="0" borderId="38" xfId="0" applyNumberFormat="1" applyFont="1" applyFill="1" applyBorder="1" applyAlignment="1">
      <alignment horizontal="center" vertical="top"/>
    </xf>
    <xf numFmtId="165" fontId="5" fillId="4" borderId="38" xfId="0" applyNumberFormat="1" applyFont="1" applyFill="1" applyBorder="1" applyAlignment="1">
      <alignment vertical="top"/>
    </xf>
    <xf numFmtId="165" fontId="5" fillId="4" borderId="1" xfId="0" applyNumberFormat="1" applyFont="1" applyFill="1" applyBorder="1" applyAlignment="1">
      <alignment vertical="top"/>
    </xf>
    <xf numFmtId="165" fontId="5" fillId="4" borderId="22" xfId="0" applyNumberFormat="1" applyFont="1" applyFill="1" applyBorder="1" applyAlignment="1">
      <alignment vertical="top"/>
    </xf>
    <xf numFmtId="0" fontId="5" fillId="4" borderId="22" xfId="0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vertical="top" wrapText="1" shrinkToFit="1"/>
    </xf>
    <xf numFmtId="167" fontId="7" fillId="0" borderId="3" xfId="0" applyNumberFormat="1" applyFont="1" applyFill="1" applyBorder="1" applyAlignment="1">
      <alignment horizontal="center" vertical="top"/>
    </xf>
    <xf numFmtId="165" fontId="7" fillId="4" borderId="3" xfId="0" applyNumberFormat="1" applyFont="1" applyFill="1" applyBorder="1" applyAlignment="1">
      <alignment vertical="top"/>
    </xf>
    <xf numFmtId="49" fontId="7" fillId="4" borderId="1" xfId="0" applyNumberFormat="1" applyFont="1" applyFill="1" applyBorder="1" applyAlignment="1">
      <alignment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vertical="top"/>
    </xf>
    <xf numFmtId="165" fontId="5" fillId="0" borderId="37" xfId="0" applyNumberFormat="1" applyFont="1" applyBorder="1" applyAlignment="1">
      <alignment horizontal="center" vertical="top"/>
    </xf>
    <xf numFmtId="165" fontId="5" fillId="4" borderId="37" xfId="0" applyNumberFormat="1" applyFont="1" applyFill="1" applyBorder="1" applyAlignment="1">
      <alignment vertical="top"/>
    </xf>
    <xf numFmtId="165" fontId="5" fillId="4" borderId="6" xfId="0" applyNumberFormat="1" applyFont="1" applyFill="1" applyBorder="1" applyAlignment="1">
      <alignment vertical="top"/>
    </xf>
    <xf numFmtId="165" fontId="5" fillId="4" borderId="23" xfId="0" applyNumberFormat="1" applyFont="1" applyFill="1" applyBorder="1" applyAlignment="1">
      <alignment vertical="top"/>
    </xf>
    <xf numFmtId="0" fontId="5" fillId="0" borderId="33" xfId="0" applyFont="1" applyBorder="1" applyAlignment="1">
      <alignment vertical="top" wrapText="1"/>
    </xf>
    <xf numFmtId="165" fontId="5" fillId="0" borderId="38" xfId="0" applyNumberFormat="1" applyFont="1" applyBorder="1" applyAlignment="1">
      <alignment horizontal="center" vertical="top"/>
    </xf>
    <xf numFmtId="165" fontId="5" fillId="4" borderId="9" xfId="0" applyNumberFormat="1" applyFont="1" applyFill="1" applyBorder="1" applyAlignment="1">
      <alignment vertical="top"/>
    </xf>
    <xf numFmtId="165" fontId="5" fillId="4" borderId="61" xfId="0" applyNumberFormat="1" applyFont="1" applyFill="1" applyBorder="1" applyAlignment="1">
      <alignment vertical="top"/>
    </xf>
    <xf numFmtId="0" fontId="5" fillId="0" borderId="33" xfId="0" applyFont="1" applyBorder="1" applyAlignment="1">
      <alignment vertical="top"/>
    </xf>
    <xf numFmtId="165" fontId="7" fillId="0" borderId="3" xfId="0" applyNumberFormat="1" applyFont="1" applyFill="1" applyBorder="1" applyAlignment="1">
      <alignment horizontal="center" vertical="top"/>
    </xf>
    <xf numFmtId="49" fontId="5" fillId="0" borderId="26" xfId="0" applyNumberFormat="1" applyFont="1" applyBorder="1" applyAlignment="1">
      <alignment horizontal="left" vertical="top" wrapText="1"/>
    </xf>
    <xf numFmtId="0" fontId="5" fillId="0" borderId="18" xfId="0" applyFont="1" applyBorder="1" applyAlignment="1">
      <alignment vertical="top"/>
    </xf>
    <xf numFmtId="165" fontId="5" fillId="4" borderId="41" xfId="0" applyNumberFormat="1" applyFont="1" applyFill="1" applyBorder="1" applyAlignment="1">
      <alignment horizontal="center" vertical="top"/>
    </xf>
    <xf numFmtId="165" fontId="5" fillId="4" borderId="18" xfId="0" applyNumberFormat="1" applyFont="1" applyFill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167" fontId="5" fillId="4" borderId="38" xfId="0" applyNumberFormat="1" applyFont="1" applyFill="1" applyBorder="1" applyAlignment="1">
      <alignment horizontal="right" vertical="top"/>
    </xf>
    <xf numFmtId="166" fontId="5" fillId="4" borderId="1" xfId="0" applyNumberFormat="1" applyFont="1" applyFill="1" applyBorder="1" applyAlignment="1">
      <alignment vertical="top"/>
    </xf>
    <xf numFmtId="166" fontId="5" fillId="4" borderId="33" xfId="0" applyNumberFormat="1" applyFont="1" applyFill="1" applyBorder="1" applyAlignment="1">
      <alignment vertical="top"/>
    </xf>
    <xf numFmtId="166" fontId="5" fillId="4" borderId="9" xfId="0" applyNumberFormat="1" applyFont="1" applyFill="1" applyBorder="1" applyAlignment="1">
      <alignment vertical="top"/>
    </xf>
    <xf numFmtId="166" fontId="5" fillId="4" borderId="61" xfId="0" applyNumberFormat="1" applyFont="1" applyFill="1" applyBorder="1" applyAlignment="1">
      <alignment vertical="top"/>
    </xf>
    <xf numFmtId="49" fontId="7" fillId="4" borderId="1" xfId="0" applyNumberFormat="1" applyFont="1" applyFill="1" applyBorder="1" applyAlignment="1">
      <alignment horizontal="left" vertical="top" wrapText="1"/>
    </xf>
    <xf numFmtId="49" fontId="7" fillId="3" borderId="38" xfId="0" applyNumberFormat="1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horizontal="center" wrapText="1"/>
    </xf>
    <xf numFmtId="0" fontId="5" fillId="3" borderId="7" xfId="0" applyFont="1" applyFill="1" applyBorder="1" applyAlignment="1">
      <alignment vertical="top" wrapText="1"/>
    </xf>
    <xf numFmtId="49" fontId="5" fillId="3" borderId="42" xfId="0" applyNumberFormat="1" applyFont="1" applyFill="1" applyBorder="1" applyAlignment="1">
      <alignment horizontal="left" vertical="top" wrapText="1"/>
    </xf>
    <xf numFmtId="0" fontId="5" fillId="3" borderId="43" xfId="0" applyFont="1" applyFill="1" applyBorder="1" applyAlignment="1">
      <alignment horizontal="center" vertical="top" wrapText="1"/>
    </xf>
    <xf numFmtId="0" fontId="5" fillId="4" borderId="22" xfId="0" applyFont="1" applyFill="1" applyBorder="1" applyAlignment="1">
      <alignment horizontal="center" vertical="top" wrapText="1"/>
    </xf>
    <xf numFmtId="49" fontId="5" fillId="4" borderId="31" xfId="0" applyNumberFormat="1" applyFont="1" applyFill="1" applyBorder="1" applyAlignment="1">
      <alignment horizontal="left" vertical="top" wrapText="1"/>
    </xf>
    <xf numFmtId="0" fontId="5" fillId="4" borderId="32" xfId="0" applyFont="1" applyFill="1" applyBorder="1" applyAlignment="1">
      <alignment horizontal="center" vertical="top"/>
    </xf>
    <xf numFmtId="49" fontId="5" fillId="3" borderId="13" xfId="0" applyNumberFormat="1" applyFont="1" applyFill="1" applyBorder="1" applyAlignment="1">
      <alignment vertical="top" wrapText="1"/>
    </xf>
    <xf numFmtId="49" fontId="5" fillId="3" borderId="18" xfId="0" applyNumberFormat="1" applyFont="1" applyFill="1" applyBorder="1" applyAlignment="1">
      <alignment vertical="top" wrapText="1"/>
    </xf>
    <xf numFmtId="167" fontId="5" fillId="4" borderId="70" xfId="0" applyNumberFormat="1" applyFont="1" applyFill="1" applyBorder="1" applyAlignment="1">
      <alignment vertical="top"/>
    </xf>
    <xf numFmtId="49" fontId="5" fillId="3" borderId="33" xfId="0" applyNumberFormat="1" applyFont="1" applyFill="1" applyBorder="1" applyAlignment="1">
      <alignment horizontal="center" vertical="top" wrapText="1"/>
    </xf>
    <xf numFmtId="167" fontId="5" fillId="4" borderId="65" xfId="0" applyNumberFormat="1" applyFont="1" applyFill="1" applyBorder="1" applyAlignment="1">
      <alignment vertical="top"/>
    </xf>
    <xf numFmtId="49" fontId="5" fillId="4" borderId="9" xfId="0" applyNumberFormat="1" applyFont="1" applyFill="1" applyBorder="1" applyAlignment="1">
      <alignment vertical="top" wrapText="1"/>
    </xf>
    <xf numFmtId="0" fontId="5" fillId="4" borderId="23" xfId="0" applyFont="1" applyFill="1" applyBorder="1" applyAlignment="1">
      <alignment vertical="top"/>
    </xf>
    <xf numFmtId="49" fontId="7" fillId="0" borderId="3" xfId="0" applyNumberFormat="1" applyFont="1" applyFill="1" applyBorder="1" applyAlignment="1">
      <alignment vertical="top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7" fillId="4" borderId="12" xfId="0" applyNumberFormat="1" applyFont="1" applyFill="1" applyBorder="1" applyAlignment="1">
      <alignment wrapText="1"/>
    </xf>
    <xf numFmtId="49" fontId="7" fillId="4" borderId="5" xfId="0" applyNumberFormat="1" applyFont="1" applyFill="1" applyBorder="1" applyAlignment="1">
      <alignment horizont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vertical="top" wrapText="1"/>
    </xf>
    <xf numFmtId="49" fontId="7" fillId="4" borderId="58" xfId="0" applyNumberFormat="1" applyFont="1" applyFill="1" applyBorder="1" applyAlignment="1">
      <alignment vertical="top" wrapText="1"/>
    </xf>
    <xf numFmtId="0" fontId="7" fillId="4" borderId="9" xfId="0" applyNumberFormat="1" applyFont="1" applyFill="1" applyBorder="1" applyAlignment="1">
      <alignment horizontal="left" vertical="top" wrapText="1"/>
    </xf>
    <xf numFmtId="0" fontId="7" fillId="4" borderId="0" xfId="0" applyFont="1" applyFill="1"/>
    <xf numFmtId="49" fontId="5" fillId="0" borderId="20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166" fontId="5" fillId="3" borderId="2" xfId="0" applyNumberFormat="1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167" fontId="7" fillId="3" borderId="54" xfId="0" applyNumberFormat="1" applyFont="1" applyFill="1" applyBorder="1" applyAlignment="1">
      <alignment horizontal="center" vertical="top"/>
    </xf>
    <xf numFmtId="0" fontId="5" fillId="0" borderId="0" xfId="0" applyNumberFormat="1" applyFont="1" applyAlignment="1">
      <alignment horizontal="left" vertical="top" wrapText="1"/>
    </xf>
    <xf numFmtId="167" fontId="7" fillId="2" borderId="16" xfId="0" applyNumberFormat="1" applyFont="1" applyFill="1" applyBorder="1" applyAlignment="1">
      <alignment horizontal="center" vertical="top"/>
    </xf>
    <xf numFmtId="167" fontId="5" fillId="3" borderId="10" xfId="0" applyNumberFormat="1" applyFont="1" applyFill="1" applyBorder="1" applyAlignment="1">
      <alignment horizontal="center" vertical="top"/>
    </xf>
    <xf numFmtId="167" fontId="5" fillId="3" borderId="11" xfId="0" applyNumberFormat="1" applyFont="1" applyFill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167" fontId="5" fillId="3" borderId="56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166" fontId="5" fillId="3" borderId="0" xfId="0" applyNumberFormat="1" applyFont="1" applyFill="1" applyAlignment="1">
      <alignment horizontal="center" vertical="top"/>
    </xf>
    <xf numFmtId="166" fontId="5" fillId="3" borderId="0" xfId="0" applyNumberFormat="1" applyFont="1" applyFill="1" applyAlignment="1">
      <alignment vertical="top"/>
    </xf>
    <xf numFmtId="166" fontId="5" fillId="0" borderId="0" xfId="0" applyNumberFormat="1" applyFont="1" applyAlignment="1">
      <alignment vertical="top"/>
    </xf>
    <xf numFmtId="167" fontId="5" fillId="3" borderId="0" xfId="0" applyNumberFormat="1" applyFont="1" applyFill="1" applyAlignment="1">
      <alignment vertical="top"/>
    </xf>
    <xf numFmtId="167" fontId="5" fillId="3" borderId="0" xfId="0" applyNumberFormat="1" applyFont="1" applyFill="1" applyAlignment="1">
      <alignment horizontal="center" vertical="top"/>
    </xf>
    <xf numFmtId="164" fontId="5" fillId="3" borderId="0" xfId="0" applyNumberFormat="1" applyFont="1" applyFill="1" applyAlignment="1">
      <alignment vertical="top"/>
    </xf>
    <xf numFmtId="165" fontId="5" fillId="4" borderId="26" xfId="0" applyNumberFormat="1" applyFont="1" applyFill="1" applyBorder="1" applyAlignment="1">
      <alignment vertical="top"/>
    </xf>
    <xf numFmtId="165" fontId="5" fillId="4" borderId="25" xfId="0" applyNumberFormat="1" applyFont="1" applyFill="1" applyBorder="1" applyAlignment="1">
      <alignment vertical="top"/>
    </xf>
    <xf numFmtId="168" fontId="5" fillId="4" borderId="1" xfId="7" applyNumberFormat="1" applyFont="1" applyFill="1" applyBorder="1" applyAlignment="1">
      <alignment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5" fillId="4" borderId="6" xfId="0" applyNumberFormat="1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/>
    </xf>
    <xf numFmtId="49" fontId="5" fillId="4" borderId="6" xfId="0" applyNumberFormat="1" applyFont="1" applyFill="1" applyBorder="1" applyAlignment="1">
      <alignment horizontal="center" vertical="top" wrapText="1"/>
    </xf>
    <xf numFmtId="49" fontId="5" fillId="0" borderId="42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167" fontId="5" fillId="4" borderId="10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7" fillId="0" borderId="57" xfId="0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 wrapText="1"/>
    </xf>
    <xf numFmtId="167" fontId="5" fillId="3" borderId="44" xfId="0" applyNumberFormat="1" applyFont="1" applyFill="1" applyBorder="1" applyAlignment="1">
      <alignment horizontal="center" vertical="top"/>
    </xf>
    <xf numFmtId="167" fontId="7" fillId="2" borderId="12" xfId="0" applyNumberFormat="1" applyFont="1" applyFill="1" applyBorder="1" applyAlignment="1">
      <alignment horizontal="center" vertical="top"/>
    </xf>
    <xf numFmtId="49" fontId="5" fillId="0" borderId="22" xfId="0" applyNumberFormat="1" applyFont="1" applyBorder="1" applyAlignment="1">
      <alignment horizontal="center" vertical="top" wrapText="1"/>
    </xf>
    <xf numFmtId="49" fontId="5" fillId="0" borderId="22" xfId="0" applyNumberFormat="1" applyFont="1" applyBorder="1" applyAlignment="1">
      <alignment horizontal="center" vertical="center" textRotation="90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28" xfId="0" applyNumberFormat="1" applyFont="1" applyBorder="1" applyAlignment="1">
      <alignment horizontal="center" vertical="top" wrapText="1"/>
    </xf>
    <xf numFmtId="49" fontId="5" fillId="0" borderId="23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167" fontId="7" fillId="3" borderId="20" xfId="0" applyNumberFormat="1" applyFont="1" applyFill="1" applyBorder="1" applyAlignment="1">
      <alignment horizontal="center" vertical="top"/>
    </xf>
    <xf numFmtId="49" fontId="5" fillId="0" borderId="35" xfId="0" applyNumberFormat="1" applyFont="1" applyBorder="1" applyAlignment="1">
      <alignment horizontal="left" vertical="top" wrapText="1"/>
    </xf>
    <xf numFmtId="49" fontId="5" fillId="0" borderId="61" xfId="0" applyNumberFormat="1" applyFont="1" applyBorder="1" applyAlignment="1">
      <alignment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2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167" fontId="5" fillId="3" borderId="44" xfId="0" applyNumberFormat="1" applyFont="1" applyFill="1" applyBorder="1" applyAlignment="1">
      <alignment horizontal="center" vertical="top"/>
    </xf>
    <xf numFmtId="167" fontId="7" fillId="2" borderId="12" xfId="0" applyNumberFormat="1" applyFont="1" applyFill="1" applyBorder="1" applyAlignment="1">
      <alignment horizontal="center" vertical="top"/>
    </xf>
    <xf numFmtId="0" fontId="5" fillId="4" borderId="45" xfId="0" applyNumberFormat="1" applyFont="1" applyFill="1" applyBorder="1" applyAlignment="1">
      <alignment horizontal="center" vertical="top" wrapText="1"/>
    </xf>
    <xf numFmtId="0" fontId="5" fillId="4" borderId="6" xfId="0" applyNumberFormat="1" applyFont="1" applyFill="1" applyBorder="1" applyAlignment="1">
      <alignment horizontal="center" vertical="top" wrapText="1"/>
    </xf>
    <xf numFmtId="167" fontId="7" fillId="3" borderId="20" xfId="0" applyNumberFormat="1" applyFont="1" applyFill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9" fillId="4" borderId="0" xfId="0" applyFont="1" applyFill="1" applyAlignment="1">
      <alignment vertical="top"/>
    </xf>
    <xf numFmtId="0" fontId="10" fillId="4" borderId="0" xfId="0" applyFont="1" applyFill="1"/>
    <xf numFmtId="0" fontId="14" fillId="4" borderId="0" xfId="0" applyFont="1" applyFill="1"/>
    <xf numFmtId="167" fontId="12" fillId="4" borderId="42" xfId="0" applyNumberFormat="1" applyFont="1" applyFill="1" applyBorder="1" applyAlignment="1">
      <alignment horizontal="center" vertical="center" textRotation="90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6" fontId="9" fillId="0" borderId="3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1" fontId="12" fillId="4" borderId="16" xfId="0" applyNumberFormat="1" applyFont="1" applyFill="1" applyBorder="1" applyAlignment="1">
      <alignment horizontal="center" wrapText="1"/>
    </xf>
    <xf numFmtId="49" fontId="9" fillId="0" borderId="53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167" fontId="15" fillId="4" borderId="38" xfId="0" applyNumberFormat="1" applyFont="1" applyFill="1" applyBorder="1" applyAlignment="1">
      <alignment horizontal="right" vertical="top"/>
    </xf>
    <xf numFmtId="167" fontId="15" fillId="4" borderId="22" xfId="0" applyNumberFormat="1" applyFont="1" applyFill="1" applyBorder="1" applyAlignment="1">
      <alignment horizontal="right" vertical="top"/>
    </xf>
    <xf numFmtId="167" fontId="10" fillId="0" borderId="1" xfId="0" applyNumberFormat="1" applyFont="1" applyBorder="1" applyAlignment="1">
      <alignment horizontal="right" vertical="top"/>
    </xf>
    <xf numFmtId="167" fontId="5" fillId="3" borderId="18" xfId="0" applyNumberFormat="1" applyFont="1" applyFill="1" applyBorder="1" applyAlignment="1">
      <alignment vertical="top"/>
    </xf>
    <xf numFmtId="167" fontId="5" fillId="4" borderId="51" xfId="0" applyNumberFormat="1" applyFont="1" applyFill="1" applyBorder="1" applyAlignment="1">
      <alignment vertical="top"/>
    </xf>
    <xf numFmtId="167" fontId="5" fillId="4" borderId="31" xfId="0" applyNumberFormat="1" applyFont="1" applyFill="1" applyBorder="1" applyAlignment="1">
      <alignment vertical="top"/>
    </xf>
    <xf numFmtId="167" fontId="5" fillId="4" borderId="71" xfId="0" applyNumberFormat="1" applyFont="1" applyFill="1" applyBorder="1" applyAlignment="1">
      <alignment vertical="top"/>
    </xf>
    <xf numFmtId="167" fontId="5" fillId="4" borderId="28" xfId="0" applyNumberFormat="1" applyFont="1" applyFill="1" applyBorder="1" applyAlignment="1">
      <alignment vertical="top"/>
    </xf>
    <xf numFmtId="167" fontId="5" fillId="3" borderId="32" xfId="0" applyNumberFormat="1" applyFont="1" applyFill="1" applyBorder="1" applyAlignment="1">
      <alignment vertical="top"/>
    </xf>
    <xf numFmtId="4" fontId="5" fillId="3" borderId="38" xfId="0" applyNumberFormat="1" applyFont="1" applyFill="1" applyBorder="1" applyAlignment="1">
      <alignment vertical="top"/>
    </xf>
    <xf numFmtId="4" fontId="5" fillId="3" borderId="45" xfId="0" applyNumberFormat="1" applyFont="1" applyFill="1" applyBorder="1" applyAlignment="1">
      <alignment vertical="top"/>
    </xf>
    <xf numFmtId="4" fontId="5" fillId="3" borderId="1" xfId="0" applyNumberFormat="1" applyFont="1" applyFill="1" applyBorder="1" applyAlignment="1">
      <alignment vertical="top"/>
    </xf>
    <xf numFmtId="4" fontId="5" fillId="3" borderId="41" xfId="0" applyNumberFormat="1" applyFont="1" applyFill="1" applyBorder="1" applyAlignment="1">
      <alignment vertical="top"/>
    </xf>
    <xf numFmtId="4" fontId="5" fillId="3" borderId="26" xfId="0" applyNumberFormat="1" applyFont="1" applyFill="1" applyBorder="1" applyAlignment="1">
      <alignment vertical="top"/>
    </xf>
    <xf numFmtId="4" fontId="5" fillId="3" borderId="37" xfId="0" applyNumberFormat="1" applyFont="1" applyFill="1" applyBorder="1" applyAlignment="1">
      <alignment vertical="top"/>
    </xf>
    <xf numFmtId="4" fontId="5" fillId="3" borderId="6" xfId="0" applyNumberFormat="1" applyFont="1" applyFill="1" applyBorder="1" applyAlignment="1">
      <alignment vertical="top"/>
    </xf>
    <xf numFmtId="167" fontId="10" fillId="4" borderId="37" xfId="0" applyNumberFormat="1" applyFont="1" applyFill="1" applyBorder="1" applyAlignment="1">
      <alignment vertical="top"/>
    </xf>
    <xf numFmtId="167" fontId="10" fillId="4" borderId="38" xfId="0" applyNumberFormat="1" applyFont="1" applyFill="1" applyBorder="1" applyAlignment="1">
      <alignment vertical="top"/>
    </xf>
    <xf numFmtId="167" fontId="10" fillId="4" borderId="39" xfId="0" applyNumberFormat="1" applyFont="1" applyFill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167" fontId="10" fillId="4" borderId="41" xfId="0" applyNumberFormat="1" applyFont="1" applyFill="1" applyBorder="1" applyAlignment="1">
      <alignment vertical="top"/>
    </xf>
    <xf numFmtId="167" fontId="10" fillId="4" borderId="1" xfId="0" applyNumberFormat="1" applyFont="1" applyFill="1" applyBorder="1" applyAlignment="1">
      <alignment vertical="top"/>
    </xf>
    <xf numFmtId="167" fontId="10" fillId="4" borderId="26" xfId="0" applyNumberFormat="1" applyFont="1" applyFill="1" applyBorder="1" applyAlignment="1">
      <alignment vertical="top"/>
    </xf>
    <xf numFmtId="167" fontId="10" fillId="4" borderId="18" xfId="0" applyNumberFormat="1" applyFont="1" applyFill="1" applyBorder="1" applyAlignment="1">
      <alignment vertical="top"/>
    </xf>
    <xf numFmtId="167" fontId="10" fillId="4" borderId="33" xfId="0" applyNumberFormat="1" applyFont="1" applyFill="1" applyBorder="1" applyAlignment="1">
      <alignment vertical="top"/>
    </xf>
    <xf numFmtId="167" fontId="10" fillId="4" borderId="1" xfId="0" applyNumberFormat="1" applyFont="1" applyFill="1" applyBorder="1" applyAlignment="1">
      <alignment horizontal="center" vertical="top" wrapText="1"/>
    </xf>
    <xf numFmtId="167" fontId="10" fillId="4" borderId="10" xfId="0" applyNumberFormat="1" applyFont="1" applyFill="1" applyBorder="1" applyAlignment="1">
      <alignment vertical="top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167" fontId="10" fillId="4" borderId="1" xfId="0" applyNumberFormat="1" applyFont="1" applyFill="1" applyBorder="1" applyAlignment="1">
      <alignment horizontal="right" vertical="top"/>
    </xf>
    <xf numFmtId="165" fontId="5" fillId="4" borderId="26" xfId="0" applyNumberFormat="1" applyFont="1" applyFill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4" borderId="1" xfId="7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vertical="top"/>
    </xf>
    <xf numFmtId="0" fontId="9" fillId="0" borderId="0" xfId="0" applyNumberFormat="1" applyFont="1" applyBorder="1" applyAlignment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168" fontId="5" fillId="0" borderId="0" xfId="0" applyNumberFormat="1" applyFont="1" applyAlignment="1">
      <alignment vertical="top" wrapText="1"/>
    </xf>
    <xf numFmtId="0" fontId="5" fillId="0" borderId="45" xfId="0" applyNumberFormat="1" applyFont="1" applyFill="1" applyBorder="1" applyAlignment="1">
      <alignment horizontal="left" vertical="top" wrapText="1"/>
    </xf>
    <xf numFmtId="0" fontId="5" fillId="0" borderId="6" xfId="0" applyNumberFormat="1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53" xfId="0" applyNumberFormat="1" applyFont="1" applyBorder="1" applyAlignment="1">
      <alignment horizontal="center" vertical="top" wrapText="1"/>
    </xf>
    <xf numFmtId="49" fontId="7" fillId="0" borderId="4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38" xfId="0" applyNumberFormat="1" applyFont="1" applyBorder="1" applyAlignment="1">
      <alignment horizontal="center" vertical="top" wrapText="1"/>
    </xf>
    <xf numFmtId="49" fontId="5" fillId="0" borderId="22" xfId="0" applyNumberFormat="1" applyFont="1" applyBorder="1" applyAlignment="1">
      <alignment horizontal="center" vertical="top" wrapText="1"/>
    </xf>
    <xf numFmtId="49" fontId="5" fillId="0" borderId="45" xfId="0" applyNumberFormat="1" applyFont="1" applyBorder="1" applyAlignment="1">
      <alignment horizontal="center" vertical="top" wrapText="1"/>
    </xf>
    <xf numFmtId="49" fontId="5" fillId="0" borderId="4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4" borderId="45" xfId="0" applyNumberFormat="1" applyFont="1" applyFill="1" applyBorder="1" applyAlignment="1">
      <alignment horizontal="center" vertical="top" wrapText="1"/>
    </xf>
    <xf numFmtId="49" fontId="5" fillId="4" borderId="42" xfId="0" applyNumberFormat="1" applyFont="1" applyFill="1" applyBorder="1" applyAlignment="1">
      <alignment horizontal="center" vertical="top" wrapText="1"/>
    </xf>
    <xf numFmtId="49" fontId="5" fillId="4" borderId="6" xfId="0" applyNumberFormat="1" applyFont="1" applyFill="1" applyBorder="1" applyAlignment="1">
      <alignment horizontal="center" vertical="top" wrapText="1"/>
    </xf>
    <xf numFmtId="49" fontId="5" fillId="0" borderId="22" xfId="0" applyNumberFormat="1" applyFont="1" applyBorder="1" applyAlignment="1">
      <alignment horizontal="center" vertical="center" textRotation="90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28" xfId="0" applyNumberFormat="1" applyFont="1" applyBorder="1" applyAlignment="1">
      <alignment horizontal="center" vertical="top" wrapText="1"/>
    </xf>
    <xf numFmtId="49" fontId="5" fillId="0" borderId="23" xfId="0" applyNumberFormat="1" applyFont="1" applyBorder="1" applyAlignment="1">
      <alignment horizontal="center" vertical="top" wrapText="1"/>
    </xf>
    <xf numFmtId="49" fontId="5" fillId="0" borderId="45" xfId="0" applyNumberFormat="1" applyFont="1" applyBorder="1" applyAlignment="1">
      <alignment horizontal="center" vertical="center" textRotation="90" wrapText="1"/>
    </xf>
    <xf numFmtId="49" fontId="5" fillId="0" borderId="42" xfId="0" applyNumberFormat="1" applyFont="1" applyBorder="1" applyAlignment="1">
      <alignment horizontal="center" vertical="center" textRotation="90" wrapText="1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39" xfId="0" applyNumberFormat="1" applyFont="1" applyBorder="1" applyAlignment="1">
      <alignment horizontal="center" vertical="top" wrapText="1"/>
    </xf>
    <xf numFmtId="49" fontId="5" fillId="0" borderId="50" xfId="0" applyNumberFormat="1" applyFont="1" applyBorder="1" applyAlignment="1">
      <alignment horizontal="center" vertical="top" wrapText="1"/>
    </xf>
    <xf numFmtId="49" fontId="5" fillId="0" borderId="37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9" fontId="7" fillId="3" borderId="57" xfId="0" applyNumberFormat="1" applyFont="1" applyFill="1" applyBorder="1" applyAlignment="1">
      <alignment horizontal="center" vertical="top" wrapText="1"/>
    </xf>
    <xf numFmtId="49" fontId="7" fillId="3" borderId="58" xfId="0" applyNumberFormat="1" applyFont="1" applyFill="1" applyBorder="1" applyAlignment="1">
      <alignment horizontal="center" vertical="top" wrapText="1"/>
    </xf>
    <xf numFmtId="49" fontId="7" fillId="3" borderId="53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center" vertical="center" textRotation="90" wrapText="1"/>
    </xf>
    <xf numFmtId="49" fontId="7" fillId="0" borderId="12" xfId="0" applyNumberFormat="1" applyFont="1" applyBorder="1" applyAlignment="1">
      <alignment horizontal="center" wrapText="1"/>
    </xf>
    <xf numFmtId="49" fontId="7" fillId="0" borderId="5" xfId="0" applyNumberFormat="1" applyFont="1" applyBorder="1" applyAlignment="1">
      <alignment horizontal="center" wrapText="1"/>
    </xf>
    <xf numFmtId="49" fontId="7" fillId="0" borderId="58" xfId="0" applyNumberFormat="1" applyFont="1" applyBorder="1" applyAlignment="1">
      <alignment horizontal="center"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5" fillId="0" borderId="35" xfId="0" applyFont="1" applyBorder="1" applyAlignment="1">
      <alignment horizontal="left" vertical="top" wrapText="1"/>
    </xf>
    <xf numFmtId="0" fontId="5" fillId="0" borderId="61" xfId="0" applyFont="1" applyBorder="1" applyAlignment="1">
      <alignment horizontal="left" vertical="top" wrapText="1"/>
    </xf>
    <xf numFmtId="49" fontId="5" fillId="4" borderId="38" xfId="0" applyNumberFormat="1" applyFont="1" applyFill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5" fillId="3" borderId="50" xfId="0" applyNumberFormat="1" applyFont="1" applyFill="1" applyBorder="1" applyAlignment="1">
      <alignment horizontal="center" vertical="top" wrapText="1"/>
    </xf>
    <xf numFmtId="49" fontId="5" fillId="4" borderId="39" xfId="0" applyNumberFormat="1" applyFont="1" applyFill="1" applyBorder="1" applyAlignment="1">
      <alignment horizontal="center" vertical="top" wrapText="1"/>
    </xf>
    <xf numFmtId="49" fontId="5" fillId="4" borderId="50" xfId="0" applyNumberFormat="1" applyFont="1" applyFill="1" applyBorder="1" applyAlignment="1">
      <alignment horizontal="center" vertical="top" wrapText="1"/>
    </xf>
    <xf numFmtId="49" fontId="5" fillId="4" borderId="37" xfId="0" applyNumberFormat="1" applyFont="1" applyFill="1" applyBorder="1" applyAlignment="1">
      <alignment horizontal="center" vertical="top" wrapText="1"/>
    </xf>
    <xf numFmtId="49" fontId="5" fillId="4" borderId="45" xfId="0" applyNumberFormat="1" applyFont="1" applyFill="1" applyBorder="1" applyAlignment="1">
      <alignment horizontal="center" vertical="center" textRotation="90" wrapText="1"/>
    </xf>
    <xf numFmtId="49" fontId="5" fillId="4" borderId="42" xfId="0" applyNumberFormat="1" applyFont="1" applyFill="1" applyBorder="1" applyAlignment="1">
      <alignment horizontal="center" vertical="center" textRotation="90" wrapText="1"/>
    </xf>
    <xf numFmtId="49" fontId="5" fillId="4" borderId="6" xfId="0" applyNumberFormat="1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7" fillId="2" borderId="57" xfId="0" applyFont="1" applyFill="1" applyBorder="1" applyAlignment="1">
      <alignment horizontal="left" wrapText="1"/>
    </xf>
    <xf numFmtId="0" fontId="7" fillId="0" borderId="50" xfId="0" applyFont="1" applyBorder="1" applyAlignment="1">
      <alignment horizontal="left" wrapText="1"/>
    </xf>
    <xf numFmtId="0" fontId="7" fillId="0" borderId="42" xfId="0" applyFont="1" applyBorder="1" applyAlignment="1">
      <alignment horizontal="left" wrapText="1"/>
    </xf>
    <xf numFmtId="0" fontId="7" fillId="0" borderId="28" xfId="0" applyFont="1" applyBorder="1" applyAlignment="1">
      <alignment horizontal="left" wrapText="1"/>
    </xf>
    <xf numFmtId="49" fontId="7" fillId="4" borderId="57" xfId="0" applyNumberFormat="1" applyFont="1" applyFill="1" applyBorder="1" applyAlignment="1">
      <alignment horizontal="center" vertical="top" wrapText="1"/>
    </xf>
    <xf numFmtId="49" fontId="7" fillId="4" borderId="58" xfId="0" applyNumberFormat="1" applyFont="1" applyFill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left" vertical="top" wrapText="1"/>
    </xf>
    <xf numFmtId="49" fontId="5" fillId="0" borderId="28" xfId="0" applyNumberFormat="1" applyFont="1" applyBorder="1" applyAlignment="1">
      <alignment horizontal="left" vertical="top" wrapText="1"/>
    </xf>
    <xf numFmtId="49" fontId="5" fillId="0" borderId="23" xfId="0" applyNumberFormat="1" applyFont="1" applyBorder="1" applyAlignment="1">
      <alignment horizontal="left" vertical="top" wrapText="1"/>
    </xf>
    <xf numFmtId="49" fontId="5" fillId="0" borderId="15" xfId="0" applyNumberFormat="1" applyFont="1" applyBorder="1" applyAlignment="1">
      <alignment horizontal="center" vertical="center" textRotation="90" wrapText="1"/>
    </xf>
    <xf numFmtId="49" fontId="5" fillId="0" borderId="28" xfId="0" applyNumberFormat="1" applyFont="1" applyBorder="1" applyAlignment="1">
      <alignment horizontal="center" vertical="center" textRotation="90" wrapText="1"/>
    </xf>
    <xf numFmtId="49" fontId="5" fillId="0" borderId="23" xfId="0" applyNumberFormat="1" applyFont="1" applyBorder="1" applyAlignment="1">
      <alignment horizontal="center" vertical="center" textRotation="90" wrapText="1"/>
    </xf>
    <xf numFmtId="0" fontId="5" fillId="0" borderId="30" xfId="0" applyFont="1" applyBorder="1" applyAlignment="1">
      <alignment horizontal="left" vertical="top" wrapText="1"/>
    </xf>
    <xf numFmtId="0" fontId="5" fillId="0" borderId="48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 vertical="top" wrapText="1"/>
    </xf>
    <xf numFmtId="49" fontId="5" fillId="0" borderId="35" xfId="0" applyNumberFormat="1" applyFont="1" applyBorder="1" applyAlignment="1">
      <alignment horizontal="left" vertical="top" wrapText="1"/>
    </xf>
    <xf numFmtId="49" fontId="7" fillId="0" borderId="17" xfId="0" applyNumberFormat="1" applyFont="1" applyBorder="1" applyAlignment="1">
      <alignment horizontal="center" wrapText="1"/>
    </xf>
    <xf numFmtId="49" fontId="7" fillId="0" borderId="62" xfId="0" applyNumberFormat="1" applyFont="1" applyBorder="1" applyAlignment="1">
      <alignment horizontal="center" wrapText="1"/>
    </xf>
    <xf numFmtId="49" fontId="7" fillId="0" borderId="63" xfId="0" applyNumberFormat="1" applyFont="1" applyBorder="1" applyAlignment="1">
      <alignment horizontal="center" wrapText="1"/>
    </xf>
    <xf numFmtId="167" fontId="5" fillId="4" borderId="10" xfId="0" applyNumberFormat="1" applyFont="1" applyFill="1" applyBorder="1" applyAlignment="1">
      <alignment horizontal="center" vertical="top"/>
    </xf>
    <xf numFmtId="167" fontId="5" fillId="3" borderId="61" xfId="0" applyNumberFormat="1" applyFont="1" applyFill="1" applyBorder="1" applyAlignment="1">
      <alignment horizontal="center" vertical="top"/>
    </xf>
    <xf numFmtId="167" fontId="5" fillId="3" borderId="65" xfId="0" applyNumberFormat="1" applyFont="1" applyFill="1" applyBorder="1" applyAlignment="1">
      <alignment horizontal="center" vertical="top"/>
    </xf>
    <xf numFmtId="0" fontId="5" fillId="0" borderId="37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5" fillId="0" borderId="38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5" fillId="0" borderId="22" xfId="0" applyNumberFormat="1" applyFont="1" applyBorder="1" applyAlignment="1">
      <alignment horizontal="left" wrapText="1"/>
    </xf>
    <xf numFmtId="0" fontId="5" fillId="0" borderId="38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22" xfId="0" applyFont="1" applyBorder="1" applyAlignment="1">
      <alignment horizontal="left" wrapText="1"/>
    </xf>
    <xf numFmtId="0" fontId="5" fillId="0" borderId="38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49" fontId="7" fillId="3" borderId="12" xfId="0" applyNumberFormat="1" applyFont="1" applyFill="1" applyBorder="1" applyAlignment="1">
      <alignment horizontal="center" vertical="top" wrapText="1"/>
    </xf>
    <xf numFmtId="49" fontId="7" fillId="4" borderId="46" xfId="0" applyNumberFormat="1" applyFont="1" applyFill="1" applyBorder="1" applyAlignment="1">
      <alignment horizontal="center" vertical="top" wrapText="1"/>
    </xf>
    <xf numFmtId="167" fontId="7" fillId="3" borderId="20" xfId="0" applyNumberFormat="1" applyFont="1" applyFill="1" applyBorder="1" applyAlignment="1">
      <alignment horizontal="center" vertical="top"/>
    </xf>
    <xf numFmtId="167" fontId="7" fillId="3" borderId="2" xfId="0" applyNumberFormat="1" applyFont="1" applyFill="1" applyBorder="1" applyAlignment="1">
      <alignment horizontal="center" vertical="top"/>
    </xf>
    <xf numFmtId="167" fontId="7" fillId="3" borderId="19" xfId="0" applyNumberFormat="1" applyFont="1" applyFill="1" applyBorder="1" applyAlignment="1">
      <alignment horizontal="center" vertical="top"/>
    </xf>
    <xf numFmtId="167" fontId="7" fillId="2" borderId="12" xfId="0" applyNumberFormat="1" applyFont="1" applyFill="1" applyBorder="1" applyAlignment="1">
      <alignment horizontal="center" vertical="top"/>
    </xf>
    <xf numFmtId="167" fontId="7" fillId="2" borderId="5" xfId="0" applyNumberFormat="1" applyFont="1" applyFill="1" applyBorder="1" applyAlignment="1">
      <alignment horizontal="center" vertical="top"/>
    </xf>
    <xf numFmtId="167" fontId="7" fillId="2" borderId="58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49" fontId="5" fillId="0" borderId="45" xfId="0" applyNumberFormat="1" applyFont="1" applyBorder="1" applyAlignment="1">
      <alignment horizontal="left" vertical="top" wrapText="1"/>
    </xf>
    <xf numFmtId="49" fontId="5" fillId="0" borderId="42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3" borderId="37" xfId="0" applyNumberFormat="1" applyFont="1" applyFill="1" applyBorder="1" applyAlignment="1">
      <alignment horizontal="center" vertical="top" wrapText="1"/>
    </xf>
    <xf numFmtId="49" fontId="5" fillId="3" borderId="22" xfId="0" applyNumberFormat="1" applyFont="1" applyFill="1" applyBorder="1" applyAlignment="1">
      <alignment horizontal="left" vertical="top" wrapText="1"/>
    </xf>
    <xf numFmtId="49" fontId="5" fillId="4" borderId="23" xfId="0" applyNumberFormat="1" applyFont="1" applyFill="1" applyBorder="1" applyAlignment="1">
      <alignment horizontal="left" vertical="top" wrapText="1"/>
    </xf>
    <xf numFmtId="0" fontId="5" fillId="4" borderId="45" xfId="0" applyNumberFormat="1" applyFont="1" applyFill="1" applyBorder="1" applyAlignment="1">
      <alignment horizontal="left" vertical="top" wrapText="1"/>
    </xf>
    <xf numFmtId="0" fontId="5" fillId="4" borderId="6" xfId="0" applyNumberFormat="1" applyFont="1" applyFill="1" applyBorder="1" applyAlignment="1">
      <alignment horizontal="left" vertical="top" wrapText="1"/>
    </xf>
    <xf numFmtId="0" fontId="5" fillId="4" borderId="45" xfId="0" applyNumberFormat="1" applyFont="1" applyFill="1" applyBorder="1" applyAlignment="1">
      <alignment horizontal="center" vertical="top" wrapText="1"/>
    </xf>
    <xf numFmtId="0" fontId="5" fillId="4" borderId="6" xfId="0" applyNumberFormat="1" applyFont="1" applyFill="1" applyBorder="1" applyAlignment="1">
      <alignment horizontal="center" vertical="top" wrapText="1"/>
    </xf>
    <xf numFmtId="49" fontId="7" fillId="0" borderId="57" xfId="0" applyNumberFormat="1" applyFont="1" applyBorder="1" applyAlignment="1">
      <alignment horizontal="center" vertical="top" wrapText="1"/>
    </xf>
    <xf numFmtId="0" fontId="5" fillId="4" borderId="15" xfId="0" applyFont="1" applyFill="1" applyBorder="1" applyAlignment="1">
      <alignment horizontal="left" vertical="top" wrapText="1"/>
    </xf>
    <xf numFmtId="0" fontId="5" fillId="4" borderId="28" xfId="0" applyFont="1" applyFill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45" xfId="0" applyFont="1" applyBorder="1" applyAlignment="1">
      <alignment horizontal="left" vertical="top" wrapText="1"/>
    </xf>
    <xf numFmtId="0" fontId="5" fillId="0" borderId="4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49" fontId="5" fillId="0" borderId="45" xfId="0" applyNumberFormat="1" applyFont="1" applyFill="1" applyBorder="1" applyAlignment="1">
      <alignment horizontal="center" vertical="top" wrapText="1"/>
    </xf>
    <xf numFmtId="49" fontId="5" fillId="0" borderId="42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7" fillId="5" borderId="1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167" fontId="5" fillId="3" borderId="44" xfId="0" applyNumberFormat="1" applyFont="1" applyFill="1" applyBorder="1" applyAlignment="1">
      <alignment horizontal="center" vertical="top"/>
    </xf>
    <xf numFmtId="167" fontId="5" fillId="3" borderId="64" xfId="0" applyNumberFormat="1" applyFont="1" applyFill="1" applyBorder="1" applyAlignment="1">
      <alignment horizontal="center" vertical="top"/>
    </xf>
    <xf numFmtId="167" fontId="5" fillId="3" borderId="66" xfId="0" applyNumberFormat="1" applyFont="1" applyFill="1" applyBorder="1" applyAlignment="1">
      <alignment horizontal="center" vertical="top"/>
    </xf>
    <xf numFmtId="0" fontId="5" fillId="0" borderId="51" xfId="0" applyFont="1" applyBorder="1" applyAlignment="1">
      <alignment horizontal="left" wrapText="1"/>
    </xf>
    <xf numFmtId="0" fontId="5" fillId="0" borderId="31" xfId="0" applyFont="1" applyBorder="1" applyAlignment="1">
      <alignment horizontal="left" wrapText="1"/>
    </xf>
    <xf numFmtId="0" fontId="5" fillId="0" borderId="52" xfId="0" applyFont="1" applyBorder="1" applyAlignment="1">
      <alignment horizontal="left" wrapText="1"/>
    </xf>
    <xf numFmtId="0" fontId="5" fillId="0" borderId="10" xfId="0" applyFont="1" applyBorder="1" applyAlignment="1">
      <alignment horizontal="left" vertical="top" wrapText="1"/>
    </xf>
    <xf numFmtId="0" fontId="5" fillId="0" borderId="65" xfId="0" applyFont="1" applyBorder="1" applyAlignment="1">
      <alignment horizontal="left" vertical="top" wrapText="1"/>
    </xf>
    <xf numFmtId="0" fontId="7" fillId="2" borderId="46" xfId="0" applyFont="1" applyFill="1" applyBorder="1" applyAlignment="1">
      <alignment horizontal="left" wrapText="1"/>
    </xf>
    <xf numFmtId="0" fontId="5" fillId="0" borderId="39" xfId="0" applyFont="1" applyBorder="1" applyAlignment="1">
      <alignment horizontal="left" wrapText="1"/>
    </xf>
    <xf numFmtId="0" fontId="5" fillId="0" borderId="45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49" fontId="5" fillId="4" borderId="28" xfId="0" applyNumberFormat="1" applyFont="1" applyFill="1" applyBorder="1" applyAlignment="1">
      <alignment horizontal="left" vertical="top" wrapText="1"/>
    </xf>
    <xf numFmtId="49" fontId="5" fillId="4" borderId="15" xfId="0" applyNumberFormat="1" applyFont="1" applyFill="1" applyBorder="1" applyAlignment="1">
      <alignment horizontal="left" vertical="top" wrapText="1"/>
    </xf>
    <xf numFmtId="49" fontId="5" fillId="6" borderId="28" xfId="0" applyNumberFormat="1" applyFont="1" applyFill="1" applyBorder="1" applyAlignment="1">
      <alignment horizontal="left" vertical="top" wrapText="1"/>
    </xf>
    <xf numFmtId="49" fontId="5" fillId="6" borderId="23" xfId="0" applyNumberFormat="1" applyFont="1" applyFill="1" applyBorder="1" applyAlignment="1">
      <alignment horizontal="left" vertical="top" wrapText="1"/>
    </xf>
    <xf numFmtId="49" fontId="7" fillId="0" borderId="57" xfId="0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 wrapText="1"/>
    </xf>
    <xf numFmtId="49" fontId="7" fillId="0" borderId="58" xfId="0" applyNumberFormat="1" applyFont="1" applyFill="1" applyBorder="1" applyAlignment="1">
      <alignment horizont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58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39" xfId="0" applyNumberFormat="1" applyFont="1" applyFill="1" applyBorder="1" applyAlignment="1">
      <alignment horizontal="center" vertical="top" wrapText="1"/>
    </xf>
    <xf numFmtId="49" fontId="5" fillId="0" borderId="50" xfId="0" applyNumberFormat="1" applyFont="1" applyFill="1" applyBorder="1" applyAlignment="1">
      <alignment horizontal="center" vertical="top" wrapText="1"/>
    </xf>
    <xf numFmtId="49" fontId="5" fillId="0" borderId="37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vertical="top"/>
    </xf>
    <xf numFmtId="167" fontId="12" fillId="4" borderId="55" xfId="0" applyNumberFormat="1" applyFont="1" applyFill="1" applyBorder="1" applyAlignment="1">
      <alignment horizontal="center" vertical="center" textRotation="90" wrapText="1"/>
    </xf>
    <xf numFmtId="167" fontId="12" fillId="4" borderId="29" xfId="0" applyNumberFormat="1" applyFont="1" applyFill="1" applyBorder="1" applyAlignment="1">
      <alignment horizontal="center" vertical="center" textRotation="90" wrapText="1"/>
    </xf>
    <xf numFmtId="167" fontId="12" fillId="4" borderId="54" xfId="0" applyNumberFormat="1" applyFont="1" applyFill="1" applyBorder="1" applyAlignment="1">
      <alignment horizontal="center" vertical="center" textRotation="90" wrapText="1"/>
    </xf>
    <xf numFmtId="0" fontId="12" fillId="4" borderId="27" xfId="0" applyFont="1" applyFill="1" applyBorder="1" applyAlignment="1">
      <alignment textRotation="90" wrapText="1"/>
    </xf>
    <xf numFmtId="0" fontId="12" fillId="4" borderId="11" xfId="0" applyFont="1" applyFill="1" applyBorder="1" applyAlignment="1">
      <alignment textRotation="90" wrapText="1"/>
    </xf>
    <xf numFmtId="0" fontId="12" fillId="4" borderId="56" xfId="0" applyFont="1" applyFill="1" applyBorder="1" applyAlignment="1">
      <alignment textRotation="90" wrapText="1"/>
    </xf>
    <xf numFmtId="49" fontId="12" fillId="4" borderId="55" xfId="0" applyNumberFormat="1" applyFont="1" applyFill="1" applyBorder="1" applyAlignment="1">
      <alignment horizontal="center" vertical="center" textRotation="90" wrapText="1"/>
    </xf>
    <xf numFmtId="49" fontId="12" fillId="4" borderId="54" xfId="0" applyNumberFormat="1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/>
    <xf numFmtId="0" fontId="5" fillId="0" borderId="2" xfId="0" applyFont="1" applyBorder="1" applyAlignment="1">
      <alignment vertical="top"/>
    </xf>
    <xf numFmtId="0" fontId="12" fillId="4" borderId="26" xfId="0" applyFont="1" applyFill="1" applyBorder="1" applyAlignment="1">
      <alignment textRotation="90" wrapText="1"/>
    </xf>
    <xf numFmtId="0" fontId="12" fillId="4" borderId="1" xfId="0" applyFont="1" applyFill="1" applyBorder="1" applyAlignment="1">
      <alignment textRotation="90" wrapText="1"/>
    </xf>
    <xf numFmtId="0" fontId="12" fillId="4" borderId="45" xfId="0" applyFont="1" applyFill="1" applyBorder="1" applyAlignment="1">
      <alignment textRotation="90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 wrapText="1"/>
    </xf>
    <xf numFmtId="1" fontId="12" fillId="4" borderId="41" xfId="0" applyNumberFormat="1" applyFont="1" applyFill="1" applyBorder="1" applyAlignment="1">
      <alignment horizontal="center" vertical="center" wrapText="1"/>
    </xf>
    <xf numFmtId="1" fontId="12" fillId="4" borderId="26" xfId="0" applyNumberFormat="1" applyFont="1" applyFill="1" applyBorder="1" applyAlignment="1">
      <alignment horizontal="center" vertical="center" wrapText="1"/>
    </xf>
    <xf numFmtId="1" fontId="12" fillId="4" borderId="18" xfId="0" applyNumberFormat="1" applyFont="1" applyFill="1" applyBorder="1" applyAlignment="1">
      <alignment horizontal="center" vertical="center" wrapText="1"/>
    </xf>
    <xf numFmtId="1" fontId="12" fillId="4" borderId="51" xfId="0" applyNumberFormat="1" applyFont="1" applyFill="1" applyBorder="1" applyAlignment="1">
      <alignment horizontal="center" vertical="center" wrapText="1"/>
    </xf>
    <xf numFmtId="1" fontId="12" fillId="4" borderId="31" xfId="0" applyNumberFormat="1" applyFont="1" applyFill="1" applyBorder="1" applyAlignment="1">
      <alignment horizontal="center" vertical="center" wrapText="1"/>
    </xf>
    <xf numFmtId="1" fontId="12" fillId="4" borderId="71" xfId="0" applyNumberFormat="1" applyFont="1" applyFill="1" applyBorder="1" applyAlignment="1">
      <alignment horizontal="center" vertical="center" wrapText="1"/>
    </xf>
    <xf numFmtId="0" fontId="12" fillId="4" borderId="41" xfId="9" applyFont="1" applyFill="1" applyBorder="1" applyAlignment="1">
      <alignment horizontal="center" vertical="center" wrapText="1"/>
    </xf>
    <xf numFmtId="0" fontId="12" fillId="4" borderId="26" xfId="9" applyFont="1" applyFill="1" applyBorder="1" applyAlignment="1">
      <alignment horizontal="center" vertical="center" wrapText="1"/>
    </xf>
    <xf numFmtId="0" fontId="12" fillId="4" borderId="18" xfId="9" applyFont="1" applyFill="1" applyBorder="1" applyAlignment="1">
      <alignment horizontal="center" vertical="center" wrapText="1"/>
    </xf>
    <xf numFmtId="167" fontId="12" fillId="4" borderId="63" xfId="0" applyNumberFormat="1" applyFont="1" applyFill="1" applyBorder="1" applyAlignment="1">
      <alignment horizontal="center" vertical="center" wrapText="1"/>
    </xf>
    <xf numFmtId="167" fontId="12" fillId="4" borderId="49" xfId="0" applyNumberFormat="1" applyFont="1" applyFill="1" applyBorder="1" applyAlignment="1">
      <alignment horizontal="center" vertical="center" wrapText="1"/>
    </xf>
    <xf numFmtId="167" fontId="12" fillId="4" borderId="19" xfId="0" applyNumberFormat="1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12" fillId="4" borderId="45" xfId="0" applyFont="1" applyFill="1" applyBorder="1" applyAlignment="1">
      <alignment horizontal="center" textRotation="90" wrapText="1"/>
    </xf>
    <xf numFmtId="167" fontId="12" fillId="4" borderId="22" xfId="0" applyNumberFormat="1" applyFont="1" applyFill="1" applyBorder="1" applyAlignment="1">
      <alignment horizontal="center" vertical="center" wrapText="1"/>
    </xf>
    <xf numFmtId="167" fontId="12" fillId="4" borderId="9" xfId="0" applyNumberFormat="1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textRotation="90" wrapText="1"/>
    </xf>
    <xf numFmtId="0" fontId="12" fillId="4" borderId="9" xfId="0" applyFont="1" applyFill="1" applyBorder="1" applyAlignment="1">
      <alignment textRotation="90" wrapText="1"/>
    </xf>
    <xf numFmtId="0" fontId="12" fillId="4" borderId="30" xfId="0" applyFont="1" applyFill="1" applyBorder="1" applyAlignment="1">
      <alignment textRotation="90" wrapText="1"/>
    </xf>
    <xf numFmtId="164" fontId="12" fillId="4" borderId="55" xfId="0" applyNumberFormat="1" applyFont="1" applyFill="1" applyBorder="1" applyAlignment="1">
      <alignment horizontal="center" vertical="center" wrapText="1"/>
    </xf>
    <xf numFmtId="164" fontId="12" fillId="4" borderId="54" xfId="0" applyNumberFormat="1" applyFont="1" applyFill="1" applyBorder="1" applyAlignment="1">
      <alignment horizontal="center" vertical="center" wrapText="1"/>
    </xf>
    <xf numFmtId="167" fontId="12" fillId="4" borderId="38" xfId="0" applyNumberFormat="1" applyFont="1" applyFill="1" applyBorder="1" applyAlignment="1">
      <alignment horizontal="center" vertical="center" textRotation="90" wrapText="1"/>
    </xf>
    <xf numFmtId="167" fontId="12" fillId="4" borderId="39" xfId="0" applyNumberFormat="1" applyFont="1" applyFill="1" applyBorder="1" applyAlignment="1">
      <alignment horizontal="center" vertical="center" textRotation="90" wrapText="1"/>
    </xf>
    <xf numFmtId="0" fontId="12" fillId="4" borderId="67" xfId="0" applyFont="1" applyFill="1" applyBorder="1" applyAlignment="1">
      <alignment horizontal="center" vertical="center" wrapText="1"/>
    </xf>
    <xf numFmtId="0" fontId="12" fillId="4" borderId="42" xfId="0" applyFont="1" applyFill="1" applyBorder="1" applyAlignment="1">
      <alignment horizontal="center" vertical="center" wrapText="1"/>
    </xf>
    <xf numFmtId="0" fontId="12" fillId="4" borderId="60" xfId="0" applyFont="1" applyFill="1" applyBorder="1" applyAlignment="1">
      <alignment horizontal="center" vertical="center" wrapText="1"/>
    </xf>
    <xf numFmtId="167" fontId="12" fillId="4" borderId="61" xfId="0" applyNumberFormat="1" applyFont="1" applyFill="1" applyBorder="1" applyAlignment="1">
      <alignment horizontal="center" vertical="center" wrapText="1"/>
    </xf>
    <xf numFmtId="167" fontId="12" fillId="4" borderId="65" xfId="0" applyNumberFormat="1" applyFont="1" applyFill="1" applyBorder="1" applyAlignment="1">
      <alignment horizontal="center" vertical="center" wrapText="1"/>
    </xf>
    <xf numFmtId="0" fontId="12" fillId="4" borderId="68" xfId="0" applyFont="1" applyFill="1" applyBorder="1" applyAlignment="1">
      <alignment horizontal="center" textRotation="90" wrapText="1"/>
    </xf>
    <xf numFmtId="0" fontId="12" fillId="4" borderId="43" xfId="0" applyFont="1" applyFill="1" applyBorder="1" applyAlignment="1">
      <alignment horizontal="center" textRotation="90" wrapText="1"/>
    </xf>
    <xf numFmtId="167" fontId="13" fillId="4" borderId="55" xfId="0" applyNumberFormat="1" applyFont="1" applyFill="1" applyBorder="1" applyAlignment="1">
      <alignment horizontal="center" vertical="center" wrapText="1"/>
    </xf>
    <xf numFmtId="167" fontId="13" fillId="4" borderId="29" xfId="0" applyNumberFormat="1" applyFont="1" applyFill="1" applyBorder="1" applyAlignment="1">
      <alignment horizontal="center" vertical="center" wrapText="1"/>
    </xf>
    <xf numFmtId="167" fontId="13" fillId="4" borderId="54" xfId="0" applyNumberFormat="1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4" borderId="27" xfId="0" applyFont="1" applyFill="1" applyBorder="1" applyAlignment="1">
      <alignment horizontal="center" vertical="center" textRotation="90" wrapText="1"/>
    </xf>
    <xf numFmtId="0" fontId="12" fillId="4" borderId="11" xfId="0" applyFont="1" applyFill="1" applyBorder="1" applyAlignment="1">
      <alignment horizontal="center" vertical="center" textRotation="90" wrapText="1"/>
    </xf>
    <xf numFmtId="0" fontId="12" fillId="4" borderId="56" xfId="0" applyFont="1" applyFill="1" applyBorder="1" applyAlignment="1">
      <alignment horizontal="center" vertical="center" textRotation="90" wrapText="1"/>
    </xf>
    <xf numFmtId="167" fontId="12" fillId="4" borderId="32" xfId="0" applyNumberFormat="1" applyFont="1" applyFill="1" applyBorder="1" applyAlignment="1">
      <alignment horizontal="center" vertical="center" textRotation="90" wrapText="1"/>
    </xf>
    <xf numFmtId="167" fontId="12" fillId="4" borderId="7" xfId="0" applyNumberFormat="1" applyFont="1" applyFill="1" applyBorder="1" applyAlignment="1">
      <alignment horizontal="center" vertical="center" textRotation="90" wrapText="1"/>
    </xf>
    <xf numFmtId="49" fontId="7" fillId="0" borderId="12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58" xfId="0" applyNumberFormat="1" applyFont="1" applyFill="1" applyBorder="1" applyAlignment="1">
      <alignment horizontal="center" vertical="top" wrapText="1"/>
    </xf>
    <xf numFmtId="49" fontId="5" fillId="0" borderId="45" xfId="0" applyNumberFormat="1" applyFont="1" applyFill="1" applyBorder="1" applyAlignment="1">
      <alignment horizontal="center" vertical="top" textRotation="90" wrapText="1"/>
    </xf>
    <xf numFmtId="49" fontId="5" fillId="0" borderId="42" xfId="0" applyNumberFormat="1" applyFont="1" applyFill="1" applyBorder="1" applyAlignment="1">
      <alignment horizontal="center" vertical="top" textRotation="90" wrapText="1"/>
    </xf>
    <xf numFmtId="49" fontId="5" fillId="0" borderId="6" xfId="0" applyNumberFormat="1" applyFont="1" applyFill="1" applyBorder="1" applyAlignment="1">
      <alignment horizontal="center" vertical="top" textRotation="90" wrapText="1"/>
    </xf>
    <xf numFmtId="0" fontId="7" fillId="5" borderId="20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5" fillId="4" borderId="42" xfId="0" applyFont="1" applyFill="1" applyBorder="1" applyAlignment="1">
      <alignment horizontal="left" vertical="top" wrapText="1"/>
    </xf>
    <xf numFmtId="0" fontId="5" fillId="4" borderId="6" xfId="0" applyFont="1" applyFill="1" applyBorder="1" applyAlignment="1">
      <alignment horizontal="left" vertical="top" wrapText="1"/>
    </xf>
    <xf numFmtId="49" fontId="5" fillId="4" borderId="45" xfId="0" applyNumberFormat="1" applyFont="1" applyFill="1" applyBorder="1" applyAlignment="1">
      <alignment horizontal="left" vertical="top" wrapText="1"/>
    </xf>
    <xf numFmtId="49" fontId="5" fillId="4" borderId="42" xfId="0" applyNumberFormat="1" applyFont="1" applyFill="1" applyBorder="1" applyAlignment="1">
      <alignment horizontal="left" vertical="top" wrapText="1"/>
    </xf>
    <xf numFmtId="49" fontId="5" fillId="4" borderId="6" xfId="0" applyNumberFormat="1" applyFont="1" applyFill="1" applyBorder="1" applyAlignment="1">
      <alignment horizontal="left" vertical="top" wrapText="1"/>
    </xf>
    <xf numFmtId="0" fontId="12" fillId="4" borderId="21" xfId="9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/>
    </xf>
    <xf numFmtId="166" fontId="7" fillId="0" borderId="22" xfId="0" applyNumberFormat="1" applyFont="1" applyBorder="1" applyAlignment="1">
      <alignment horizontal="center" vertical="top"/>
    </xf>
    <xf numFmtId="166" fontId="7" fillId="0" borderId="9" xfId="0" applyNumberFormat="1" applyFont="1" applyBorder="1" applyAlignment="1">
      <alignment horizontal="center" vertical="top"/>
    </xf>
    <xf numFmtId="1" fontId="12" fillId="4" borderId="55" xfId="0" applyNumberFormat="1" applyFont="1" applyFill="1" applyBorder="1" applyAlignment="1">
      <alignment horizontal="center" vertical="center" textRotation="90" wrapText="1"/>
    </xf>
    <xf numFmtId="1" fontId="12" fillId="4" borderId="29" xfId="0" applyNumberFormat="1" applyFont="1" applyFill="1" applyBorder="1" applyAlignment="1">
      <alignment horizontal="center" vertical="center" textRotation="90" wrapText="1"/>
    </xf>
    <xf numFmtId="1" fontId="12" fillId="4" borderId="54" xfId="0" applyNumberFormat="1" applyFont="1" applyFill="1" applyBorder="1" applyAlignment="1">
      <alignment horizontal="center" vertical="center" textRotation="90" wrapText="1"/>
    </xf>
    <xf numFmtId="167" fontId="12" fillId="4" borderId="9" xfId="0" applyNumberFormat="1" applyFont="1" applyFill="1" applyBorder="1" applyAlignment="1">
      <alignment horizontal="center" vertical="center" textRotation="90" wrapText="1"/>
    </xf>
    <xf numFmtId="167" fontId="12" fillId="4" borderId="30" xfId="0" applyNumberFormat="1" applyFont="1" applyFill="1" applyBorder="1" applyAlignment="1">
      <alignment horizontal="center" vertical="center" textRotation="90" wrapText="1"/>
    </xf>
    <xf numFmtId="167" fontId="12" fillId="4" borderId="15" xfId="0" applyNumberFormat="1" applyFont="1" applyFill="1" applyBorder="1" applyAlignment="1">
      <alignment horizontal="center" vertical="center" textRotation="90" wrapText="1"/>
    </xf>
    <xf numFmtId="167" fontId="12" fillId="4" borderId="23" xfId="0" applyNumberFormat="1" applyFont="1" applyFill="1" applyBorder="1" applyAlignment="1">
      <alignment horizontal="center" vertical="center" textRotation="90" wrapText="1"/>
    </xf>
  </cellXfs>
  <cellStyles count="10">
    <cellStyle name="Įprastas" xfId="0" builtinId="0"/>
    <cellStyle name="Įprastas 2" xfId="1" xr:uid="{00000000-0005-0000-0000-000000000000}"/>
    <cellStyle name="Įprastas 2 2" xfId="8" xr:uid="{81EA1AAD-DF9D-4676-B7F4-0567C6DBF230}"/>
    <cellStyle name="Įprastas 3" xfId="7" xr:uid="{7B330DB4-1A4C-44E9-8D3C-9B74423AB6C1}"/>
    <cellStyle name="Normal 11" xfId="2" xr:uid="{00000000-0005-0000-0000-000002000000}"/>
    <cellStyle name="Normal 2" xfId="3" xr:uid="{00000000-0005-0000-0000-000003000000}"/>
    <cellStyle name="Normal 2 2" xfId="4" xr:uid="{00000000-0005-0000-0000-000004000000}"/>
    <cellStyle name="Normal 2 2 2" xfId="9" xr:uid="{EEA307DB-844E-4E33-9455-AD3EFDA18D55}"/>
    <cellStyle name="Normal 3" xfId="5" xr:uid="{00000000-0005-0000-0000-000005000000}"/>
    <cellStyle name="Paprastas_Knyga6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FDF8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FEF8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100-0000FFF8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100-000000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100-000001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100-000002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100-000003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100-000004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0100-000005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76203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0100-000006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47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76203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100-000007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47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0000000-0008-0000-0100-000008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100-000009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100-00000A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00000000-0008-0000-0100-00000B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100-00000CF90400}"/>
            </a:ext>
          </a:extLst>
        </xdr:cNvPr>
        <xdr:cNvSpPr txBox="1">
          <a:spLocks noChangeArrowheads="1"/>
        </xdr:cNvSpPr>
      </xdr:nvSpPr>
      <xdr:spPr bwMode="auto">
        <a:xfrm>
          <a:off x="2638425" y="81915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8251CD52-4B06-45F9-93F2-54717EB9B2E2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71051AC0-1780-4E82-9163-F582756CD2AE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ED057FEF-2A40-49F8-BFA4-A26F3FAB17FE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CDA961C9-EE89-4490-B946-F187D0FD158F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44316231-7723-4038-8ECB-56F2D45AB70F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D358F08-7315-4A4D-9FE6-B02B0AF9D504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5DED31C6-4F58-4F1B-BEC3-34C557FC5F28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A1D4C398-3E27-4108-90E6-7A896D9E9992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0789231F-BE23-4FC2-BDE6-590C799C54DF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76204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C31047D9-E3AF-495B-A5CB-D8986F94D698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47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76204</xdr:rowOff>
    </xdr:to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813681A9-8237-40A4-97B0-E58AB845739A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47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1DF3D1AF-1040-4C6F-888A-F77F64181470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87AD24D4-D2FF-4C47-80D4-B9F51575DA6D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921E89C5-370D-4E2B-B7E3-7FB77C7BC2F0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0E173826-9063-41EA-A135-2CC2BE77A890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B07FD26A-1D20-4A85-B78C-404636640A54}"/>
            </a:ext>
          </a:extLst>
        </xdr:cNvPr>
        <xdr:cNvSpPr txBox="1">
          <a:spLocks noChangeArrowheads="1"/>
        </xdr:cNvSpPr>
      </xdr:nvSpPr>
      <xdr:spPr bwMode="auto">
        <a:xfrm>
          <a:off x="2990850" y="116205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40276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4FB90941-8E2D-45F8-9A7E-BBCDC669F5CC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40276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491FF5F6-992A-4ED5-B1F5-BBA27ED84E67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40276</xdr:rowOff>
    </xdr:to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2727E1A9-F4E2-475F-8BAF-EE58AC32FC73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40276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163C675E-9FFC-43CE-9DC2-D8623E49750A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40276</xdr:rowOff>
    </xdr:to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4BECA17C-7A29-4C78-931C-3585069E71AA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40276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6FB41902-BDB7-4DFD-98D8-4EF88E054919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40276</xdr:rowOff>
    </xdr:to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C1E1C8FC-E9AF-4107-A134-CE997903D2E2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40276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4866592C-AEFC-4CAD-8050-A504B5320098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40276</xdr:rowOff>
    </xdr:to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96D5439E-8A4B-4443-81F8-FD81F78BB7C8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40276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FC5C260C-72B5-4E43-BF74-3B647C58A48C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40276</xdr:rowOff>
    </xdr:to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293BF204-03CE-4183-A632-EEE41D9FF061}"/>
            </a:ext>
          </a:extLst>
        </xdr:cNvPr>
        <xdr:cNvSpPr txBox="1">
          <a:spLocks noChangeArrowheads="1"/>
        </xdr:cNvSpPr>
      </xdr:nvSpPr>
      <xdr:spPr bwMode="auto">
        <a:xfrm>
          <a:off x="2752725" y="352425"/>
          <a:ext cx="76200" cy="20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44438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6F071FF7-7358-4367-AA8B-D1D657F94BEC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42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44438</xdr:rowOff>
    </xdr:to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28D703E0-D412-471C-9276-57ABE826FE12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42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44438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5E3E2A3E-38AE-4984-9B4F-59C72E6A8CD3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42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15863</xdr:rowOff>
    </xdr:to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8E15874E-DCA6-402D-B121-4FFC3C4847B0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15863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8D869550-6884-4FB6-AADC-DC9CA76F6CDB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15863</xdr:rowOff>
    </xdr:to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94A4E529-2E9A-452F-9BCD-BB76A220404A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53963</xdr:rowOff>
    </xdr:to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04893724-0EAD-4243-9D49-27D7BEB4E045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52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53963</xdr:rowOff>
    </xdr:to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B5F858FF-7707-4BE1-AF69-F4A5A61DD8D2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52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15863</xdr:rowOff>
    </xdr:to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10E4E7BF-80B2-4C50-80D2-1DC0114F6D9A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15863</xdr:rowOff>
    </xdr:to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BE4B171B-B472-4D2C-9B9E-6F8577F0A361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15863</xdr:rowOff>
    </xdr:to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AB035879-AFA8-40DE-99BF-D34C85E8D370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1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27769</xdr:rowOff>
    </xdr:to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8E932BA0-660F-4355-89FE-D937C31D1860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26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27769</xdr:rowOff>
    </xdr:to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BCA99AD7-9D37-4895-BF0C-9C7C39AB8822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26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27769</xdr:rowOff>
    </xdr:to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8B12ABB4-628C-4967-AB68-A16370EDB9C0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26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37294</xdr:rowOff>
    </xdr:to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6D2C1F30-2D7B-454A-A8DD-44902E65750E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35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37294</xdr:rowOff>
    </xdr:to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40C6BFE7-BE11-4805-896E-88D5DB114305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35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37294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7D22B756-7279-4598-9C78-86ECD5C79327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35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37294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D77E303D-DA60-4F91-BF6C-2F26311F74AC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35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37294</xdr:rowOff>
    </xdr:to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783F2666-0C80-46FC-BF21-877F1189B43F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35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8719</xdr:rowOff>
    </xdr:to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CE877716-CE86-4C31-BBB4-56FE7CC1DAEF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8719</xdr:rowOff>
    </xdr:to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CCCCA278-AB3A-4134-A67B-78E4E1C78754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8719</xdr:rowOff>
    </xdr:to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82405BAD-D9E7-482E-9F24-3BF8FA9DE191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46819</xdr:rowOff>
    </xdr:to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94E51D2E-3310-419D-B9DF-002EC449B95F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45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46819</xdr:rowOff>
    </xdr:to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D884450E-B880-4296-B804-8FAAFA417BB1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45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8719</xdr:rowOff>
    </xdr:to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B733698D-E4B2-4A9B-BC00-ABAA2E2BAB6D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8719</xdr:rowOff>
    </xdr:to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61F28675-F5A4-4CFD-B864-BA549B133441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1</xdr:row>
      <xdr:rowOff>0</xdr:rowOff>
    </xdr:from>
    <xdr:to>
      <xdr:col>6</xdr:col>
      <xdr:colOff>180975</xdr:colOff>
      <xdr:row>2</xdr:row>
      <xdr:rowOff>8719</xdr:rowOff>
    </xdr:to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D2167C53-A350-4110-9B4B-6EA56B88F31B}"/>
            </a:ext>
          </a:extLst>
        </xdr:cNvPr>
        <xdr:cNvSpPr txBox="1">
          <a:spLocks noChangeArrowheads="1"/>
        </xdr:cNvSpPr>
      </xdr:nvSpPr>
      <xdr:spPr bwMode="auto">
        <a:xfrm>
          <a:off x="2752725" y="152400"/>
          <a:ext cx="76200" cy="207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16CA314D-AD64-4263-B219-4F69524F258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C84E1C6B-EF0E-4936-9C41-EE5B3F2ADAE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95251</xdr:rowOff>
    </xdr:to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559CEB40-C903-4CB3-A057-78A4D0F4F2A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F93F8C15-B92B-4F28-B0A0-9F235E700249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95251</xdr:rowOff>
    </xdr:to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B478B48B-C11B-4912-96BF-35E08830010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E67A55A8-702B-440B-B79E-90D35777784F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95251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9B33C4D3-F729-4119-8D4C-6C09274A2C0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13BDEECC-F6A8-49FA-B4BD-0AA5CD43D9DF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D00C38C9-3050-414D-974B-8C683EE188C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179CC690-F377-4117-B9FC-DF118258242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104776</xdr:rowOff>
    </xdr:to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8DE0078A-5380-411A-80E8-AE096730328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762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104776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36BDA6FC-0B01-47FA-93B9-EBD87A6C310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762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E847BE32-7C17-4061-9931-7128A431459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65805675-4A7E-45E9-A637-32A4017C8611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7B99EFBC-DDC5-4E47-B94B-3427A966B95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54BDF6EB-09BC-4845-B2E3-92E484C0298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57151</xdr:rowOff>
    </xdr:to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D432157D-A3F0-4E9A-82BD-95F5CABE18E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EC31975-3989-4C38-B358-40DD31DE52D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E974B575-D4EE-4560-A58D-20D54F58A87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FEBE65EC-2B6F-485B-BBA1-B5EB32E7C44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F0983B65-EA83-48D2-88EA-23E91CF83763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E9A54FB8-006B-4F04-A0A2-E47A4FAE2E8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66676</xdr:rowOff>
    </xdr:to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140261C4-E6CE-4DA1-890E-5ABB83D22C0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EE76C7C8-38B6-4C19-BAC2-5DE77E79A66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8BE5C751-C411-4027-9E81-5418B920412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1E0F86DF-AF1F-4BC2-BFDB-2F8F8877017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76201</xdr:rowOff>
    </xdr:to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81E3761D-F07B-4A39-919F-A4DF60FAFD4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76201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C2A1225D-EA0C-473F-AAC0-3BA75A8A1003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94702313-6337-424C-A0D8-E2F065B228DF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C27EEB47-EBAF-476A-9F68-4DA52A93906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38101</xdr:rowOff>
    </xdr:to>
    <xdr:sp macro="" textlink="">
      <xdr:nvSpPr>
        <xdr:cNvPr id="102" name="Text Box 2">
          <a:extLst>
            <a:ext uri="{FF2B5EF4-FFF2-40B4-BE49-F238E27FC236}">
              <a16:creationId xmlns:a16="http://schemas.microsoft.com/office/drawing/2014/main" id="{CA04106D-983A-4FB8-8047-2148F62BE6F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E4C46F04-4D3A-4EB5-9D49-C74B4684249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28576</xdr:rowOff>
    </xdr:to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E213C072-6AA7-46EA-B8F0-10594580373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23DE4547-013D-4384-8724-80F745C36FE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106" name="Text Box 2">
          <a:extLst>
            <a:ext uri="{FF2B5EF4-FFF2-40B4-BE49-F238E27FC236}">
              <a16:creationId xmlns:a16="http://schemas.microsoft.com/office/drawing/2014/main" id="{2312FC12-F025-4313-81D1-2FDCBDA87273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107" name="Text Box 2">
          <a:extLst>
            <a:ext uri="{FF2B5EF4-FFF2-40B4-BE49-F238E27FC236}">
              <a16:creationId xmlns:a16="http://schemas.microsoft.com/office/drawing/2014/main" id="{7A6233DA-7A4E-4D87-A4AA-0BFAF63F6D6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108" name="Text Box 2">
          <a:extLst>
            <a:ext uri="{FF2B5EF4-FFF2-40B4-BE49-F238E27FC236}">
              <a16:creationId xmlns:a16="http://schemas.microsoft.com/office/drawing/2014/main" id="{D3A9DD0C-5A87-4C4A-890D-07F29A29420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B694DC05-9D83-4662-B30E-1B757B18ED0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66678</xdr:rowOff>
    </xdr:to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9F2B791B-83AB-46D7-9914-6416B211B62F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111" name="Text Box 2">
          <a:extLst>
            <a:ext uri="{FF2B5EF4-FFF2-40B4-BE49-F238E27FC236}">
              <a16:creationId xmlns:a16="http://schemas.microsoft.com/office/drawing/2014/main" id="{01E59513-B0C4-47AB-8C43-AD0426C9D31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112" name="Text Box 2">
          <a:extLst>
            <a:ext uri="{FF2B5EF4-FFF2-40B4-BE49-F238E27FC236}">
              <a16:creationId xmlns:a16="http://schemas.microsoft.com/office/drawing/2014/main" id="{22116C73-F2B3-47EE-8790-B07C4AC4FB4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96C2F08F-4BEA-41B7-868C-AD8638C206A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76203</xdr:rowOff>
    </xdr:to>
    <xdr:sp macro="" textlink="">
      <xdr:nvSpPr>
        <xdr:cNvPr id="114" name="Text Box 2">
          <a:extLst>
            <a:ext uri="{FF2B5EF4-FFF2-40B4-BE49-F238E27FC236}">
              <a16:creationId xmlns:a16="http://schemas.microsoft.com/office/drawing/2014/main" id="{EA572058-44C2-47A6-9658-A4616F3E9A6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76203</xdr:rowOff>
    </xdr:to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EAAB43B5-DB70-4D78-8671-716618C0995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F32B4A44-AD02-4938-897C-244C21CDDD2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117" name="Text Box 2">
          <a:extLst>
            <a:ext uri="{FF2B5EF4-FFF2-40B4-BE49-F238E27FC236}">
              <a16:creationId xmlns:a16="http://schemas.microsoft.com/office/drawing/2014/main" id="{21975234-371F-4A37-A5C2-CFFBCDDC7FE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38103</xdr:rowOff>
    </xdr:to>
    <xdr:sp macro="" textlink="">
      <xdr:nvSpPr>
        <xdr:cNvPr id="118" name="Text Box 2">
          <a:extLst>
            <a:ext uri="{FF2B5EF4-FFF2-40B4-BE49-F238E27FC236}">
              <a16:creationId xmlns:a16="http://schemas.microsoft.com/office/drawing/2014/main" id="{1AC3E3BF-8CA4-4057-89FD-84EC09C76B3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119" name="Text Box 2">
          <a:extLst>
            <a:ext uri="{FF2B5EF4-FFF2-40B4-BE49-F238E27FC236}">
              <a16:creationId xmlns:a16="http://schemas.microsoft.com/office/drawing/2014/main" id="{96CD281D-882B-41AD-A158-9FC4024EE01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28578</xdr:rowOff>
    </xdr:to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A0194BD3-F36D-41FD-A0BF-08D3C5D865C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121" name="Text Box 2">
          <a:extLst>
            <a:ext uri="{FF2B5EF4-FFF2-40B4-BE49-F238E27FC236}">
              <a16:creationId xmlns:a16="http://schemas.microsoft.com/office/drawing/2014/main" id="{DC78DB82-A156-4A55-BECC-53DB9B03C1D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54DB97A1-F0ED-4340-87E7-A71BBE6C8D9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AC34AC42-3CB2-4E4F-A08B-F3AD5ACE18A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1478EFF5-C9ED-41A9-91D9-AE3DD4383FF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70C8AB61-C5D9-4393-B191-312A30843E89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66679</xdr:rowOff>
    </xdr:to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2A6B713F-61AE-4398-8D29-DE8A00D7BCE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127" name="Text Box 2">
          <a:extLst>
            <a:ext uri="{FF2B5EF4-FFF2-40B4-BE49-F238E27FC236}">
              <a16:creationId xmlns:a16="http://schemas.microsoft.com/office/drawing/2014/main" id="{075DE5EC-8071-4B0F-AC5C-F3B9B009BE3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2D2E2331-CC60-4B11-9D9D-3D2E32139873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395895F2-6ECF-4C90-B879-9334F2752AE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76204</xdr:rowOff>
    </xdr:to>
    <xdr:sp macro="" textlink="">
      <xdr:nvSpPr>
        <xdr:cNvPr id="130" name="Text Box 2">
          <a:extLst>
            <a:ext uri="{FF2B5EF4-FFF2-40B4-BE49-F238E27FC236}">
              <a16:creationId xmlns:a16="http://schemas.microsoft.com/office/drawing/2014/main" id="{4C9BD324-C56D-409A-AF32-3AC7C5CD6AB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76204</xdr:rowOff>
    </xdr:to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2B6B690C-540F-4F6F-A41C-0F8BECB8DC6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7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132" name="Text Box 2">
          <a:extLst>
            <a:ext uri="{FF2B5EF4-FFF2-40B4-BE49-F238E27FC236}">
              <a16:creationId xmlns:a16="http://schemas.microsoft.com/office/drawing/2014/main" id="{ECE82404-A113-4BB9-9419-161912E5EC2F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133" name="Text Box 2">
          <a:extLst>
            <a:ext uri="{FF2B5EF4-FFF2-40B4-BE49-F238E27FC236}">
              <a16:creationId xmlns:a16="http://schemas.microsoft.com/office/drawing/2014/main" id="{FB97272F-1EC6-4523-83D3-A42EEDB8891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38104</xdr:rowOff>
    </xdr:to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E8BB66EE-45F7-43F1-AF5C-932F6853F069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5B388587-50EE-4B9B-BF51-F9D7BCF4A0A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28579</xdr:rowOff>
    </xdr:to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AD311E6D-A21A-46BA-B4D7-E4E1DED57E1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37" name="Text Box 2">
          <a:extLst>
            <a:ext uri="{FF2B5EF4-FFF2-40B4-BE49-F238E27FC236}">
              <a16:creationId xmlns:a16="http://schemas.microsoft.com/office/drawing/2014/main" id="{29C5F99B-D8B9-4DEE-B7D8-6937E29AC4B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04477737-9148-432B-96C6-E6F743FA9A5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39" name="Text Box 2">
          <a:extLst>
            <a:ext uri="{FF2B5EF4-FFF2-40B4-BE49-F238E27FC236}">
              <a16:creationId xmlns:a16="http://schemas.microsoft.com/office/drawing/2014/main" id="{7A136C44-3E71-4FBF-BDF0-0414CE72648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D2AB9FC0-C0AD-4B0B-A57A-7A0888DC268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41" name="Text Box 2">
          <a:extLst>
            <a:ext uri="{FF2B5EF4-FFF2-40B4-BE49-F238E27FC236}">
              <a16:creationId xmlns:a16="http://schemas.microsoft.com/office/drawing/2014/main" id="{CD58374F-0D2C-4A98-AB13-C75CE1F4D81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54310</xdr:rowOff>
    </xdr:to>
    <xdr:sp macro="" textlink="">
      <xdr:nvSpPr>
        <xdr:cNvPr id="142" name="Text Box 2">
          <a:extLst>
            <a:ext uri="{FF2B5EF4-FFF2-40B4-BE49-F238E27FC236}">
              <a16:creationId xmlns:a16="http://schemas.microsoft.com/office/drawing/2014/main" id="{7F838F95-4D4F-4489-AD61-2C806AA478B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43" name="Text Box 2">
          <a:extLst>
            <a:ext uri="{FF2B5EF4-FFF2-40B4-BE49-F238E27FC236}">
              <a16:creationId xmlns:a16="http://schemas.microsoft.com/office/drawing/2014/main" id="{343319E1-0588-4D0E-B039-45FE44891051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44" name="Text Box 2">
          <a:extLst>
            <a:ext uri="{FF2B5EF4-FFF2-40B4-BE49-F238E27FC236}">
              <a16:creationId xmlns:a16="http://schemas.microsoft.com/office/drawing/2014/main" id="{3F6D1CFF-BC51-4041-A91C-BB04F69AE89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45" name="Text Box 2">
          <a:extLst>
            <a:ext uri="{FF2B5EF4-FFF2-40B4-BE49-F238E27FC236}">
              <a16:creationId xmlns:a16="http://schemas.microsoft.com/office/drawing/2014/main" id="{34D02F47-CB81-43F4-B8EE-53D8F2A20EB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63835</xdr:rowOff>
    </xdr:to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D123A54A-203C-4B8D-85BA-AC12909C89C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63835</xdr:rowOff>
    </xdr:to>
    <xdr:sp macro="" textlink="">
      <xdr:nvSpPr>
        <xdr:cNvPr id="147" name="Text Box 2">
          <a:extLst>
            <a:ext uri="{FF2B5EF4-FFF2-40B4-BE49-F238E27FC236}">
              <a16:creationId xmlns:a16="http://schemas.microsoft.com/office/drawing/2014/main" id="{59080324-59AB-4AAF-A597-DBF1F28130A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48" name="Text Box 2">
          <a:extLst>
            <a:ext uri="{FF2B5EF4-FFF2-40B4-BE49-F238E27FC236}">
              <a16:creationId xmlns:a16="http://schemas.microsoft.com/office/drawing/2014/main" id="{2B599522-20A1-4D81-9C73-0B70756FF564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49" name="Text Box 2">
          <a:extLst>
            <a:ext uri="{FF2B5EF4-FFF2-40B4-BE49-F238E27FC236}">
              <a16:creationId xmlns:a16="http://schemas.microsoft.com/office/drawing/2014/main" id="{E5713D35-748C-41F1-B9EF-951BD051158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25735</xdr:rowOff>
    </xdr:to>
    <xdr:sp macro="" textlink="">
      <xdr:nvSpPr>
        <xdr:cNvPr id="150" name="Text Box 2">
          <a:extLst>
            <a:ext uri="{FF2B5EF4-FFF2-40B4-BE49-F238E27FC236}">
              <a16:creationId xmlns:a16="http://schemas.microsoft.com/office/drawing/2014/main" id="{8B7102B6-2EAA-410B-AEC9-40D85844E33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51" name="Text Box 2">
          <a:extLst>
            <a:ext uri="{FF2B5EF4-FFF2-40B4-BE49-F238E27FC236}">
              <a16:creationId xmlns:a16="http://schemas.microsoft.com/office/drawing/2014/main" id="{77F2D06E-5BEF-4D66-BED3-31BCF1A89899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16210</xdr:rowOff>
    </xdr:to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84CBFE7D-54CD-4DDF-B528-A343D7354C5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53" name="Text Box 2">
          <a:extLst>
            <a:ext uri="{FF2B5EF4-FFF2-40B4-BE49-F238E27FC236}">
              <a16:creationId xmlns:a16="http://schemas.microsoft.com/office/drawing/2014/main" id="{BFF0D810-F4DA-4FB7-B085-0ADA3E7013D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154" name="Text Box 2">
          <a:extLst>
            <a:ext uri="{FF2B5EF4-FFF2-40B4-BE49-F238E27FC236}">
              <a16:creationId xmlns:a16="http://schemas.microsoft.com/office/drawing/2014/main" id="{4445167E-DC89-4D64-8316-6169E30F1A6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55" name="Text Box 2">
          <a:extLst>
            <a:ext uri="{FF2B5EF4-FFF2-40B4-BE49-F238E27FC236}">
              <a16:creationId xmlns:a16="http://schemas.microsoft.com/office/drawing/2014/main" id="{A5C22A4E-B24F-4968-9D14-3DDBA95ACADC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156" name="Text Box 2">
          <a:extLst>
            <a:ext uri="{FF2B5EF4-FFF2-40B4-BE49-F238E27FC236}">
              <a16:creationId xmlns:a16="http://schemas.microsoft.com/office/drawing/2014/main" id="{9B7B0FDB-CB0C-4B59-B427-09490AEFCAA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57" name="Text Box 2">
          <a:extLst>
            <a:ext uri="{FF2B5EF4-FFF2-40B4-BE49-F238E27FC236}">
              <a16:creationId xmlns:a16="http://schemas.microsoft.com/office/drawing/2014/main" id="{754AB92A-61D7-4CE4-8B40-DE9F567C0BB1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63187</xdr:rowOff>
    </xdr:to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A71BFE72-3A90-4301-B9ED-6A3B6BA69AD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59" name="Text Box 2">
          <a:extLst>
            <a:ext uri="{FF2B5EF4-FFF2-40B4-BE49-F238E27FC236}">
              <a16:creationId xmlns:a16="http://schemas.microsoft.com/office/drawing/2014/main" id="{F95DA7BD-7E32-40E3-9A3E-14A2B4202EF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60" name="Text Box 2">
          <a:extLst>
            <a:ext uri="{FF2B5EF4-FFF2-40B4-BE49-F238E27FC236}">
              <a16:creationId xmlns:a16="http://schemas.microsoft.com/office/drawing/2014/main" id="{2520E4B6-3032-4843-B293-29AA79CDDD3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61" name="Text Box 2">
          <a:extLst>
            <a:ext uri="{FF2B5EF4-FFF2-40B4-BE49-F238E27FC236}">
              <a16:creationId xmlns:a16="http://schemas.microsoft.com/office/drawing/2014/main" id="{DA6EAEC8-42E6-449B-B2C7-3FB561703E5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72712</xdr:rowOff>
    </xdr:to>
    <xdr:sp macro="" textlink="">
      <xdr:nvSpPr>
        <xdr:cNvPr id="162" name="Text Box 2">
          <a:extLst>
            <a:ext uri="{FF2B5EF4-FFF2-40B4-BE49-F238E27FC236}">
              <a16:creationId xmlns:a16="http://schemas.microsoft.com/office/drawing/2014/main" id="{A5E01E42-2870-492F-AF54-DFB6B5682E8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4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72712</xdr:rowOff>
    </xdr:to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E98E58D7-82B9-46A3-A66F-FEEC4D10F39B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4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64" name="Text Box 2">
          <a:extLst>
            <a:ext uri="{FF2B5EF4-FFF2-40B4-BE49-F238E27FC236}">
              <a16:creationId xmlns:a16="http://schemas.microsoft.com/office/drawing/2014/main" id="{50C73D7D-221F-4AEE-9B4E-9EB9FD7043D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65" name="Text Box 2">
          <a:extLst>
            <a:ext uri="{FF2B5EF4-FFF2-40B4-BE49-F238E27FC236}">
              <a16:creationId xmlns:a16="http://schemas.microsoft.com/office/drawing/2014/main" id="{87DD1445-C5F4-48D1-81B5-47EB49AA1D0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34612</xdr:rowOff>
    </xdr:to>
    <xdr:sp macro="" textlink="">
      <xdr:nvSpPr>
        <xdr:cNvPr id="166" name="Text Box 2">
          <a:extLst>
            <a:ext uri="{FF2B5EF4-FFF2-40B4-BE49-F238E27FC236}">
              <a16:creationId xmlns:a16="http://schemas.microsoft.com/office/drawing/2014/main" id="{E8A1819F-1A5D-4EA5-964D-9E1778284D59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67" name="Text Box 2">
          <a:extLst>
            <a:ext uri="{FF2B5EF4-FFF2-40B4-BE49-F238E27FC236}">
              <a16:creationId xmlns:a16="http://schemas.microsoft.com/office/drawing/2014/main" id="{674706A6-1FDA-41C2-A030-8DF5F8DB5DF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25087</xdr:rowOff>
    </xdr:to>
    <xdr:sp macro="" textlink="">
      <xdr:nvSpPr>
        <xdr:cNvPr id="168" name="Text Box 2">
          <a:extLst>
            <a:ext uri="{FF2B5EF4-FFF2-40B4-BE49-F238E27FC236}">
              <a16:creationId xmlns:a16="http://schemas.microsoft.com/office/drawing/2014/main" id="{80147C1F-DCB8-4583-B855-E0532323917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69" name="Text Box 2">
          <a:extLst>
            <a:ext uri="{FF2B5EF4-FFF2-40B4-BE49-F238E27FC236}">
              <a16:creationId xmlns:a16="http://schemas.microsoft.com/office/drawing/2014/main" id="{24B295C0-1725-4D2E-97E8-917FE583A4F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170" name="Text Box 2">
          <a:extLst>
            <a:ext uri="{FF2B5EF4-FFF2-40B4-BE49-F238E27FC236}">
              <a16:creationId xmlns:a16="http://schemas.microsoft.com/office/drawing/2014/main" id="{AD55DA4F-CD58-49F6-B8A8-7558591A2668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71" name="Text Box 2">
          <a:extLst>
            <a:ext uri="{FF2B5EF4-FFF2-40B4-BE49-F238E27FC236}">
              <a16:creationId xmlns:a16="http://schemas.microsoft.com/office/drawing/2014/main" id="{46BF8FBA-01CC-4285-B6DC-1E37D4EAC21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172" name="Text Box 2">
          <a:extLst>
            <a:ext uri="{FF2B5EF4-FFF2-40B4-BE49-F238E27FC236}">
              <a16:creationId xmlns:a16="http://schemas.microsoft.com/office/drawing/2014/main" id="{3C84133A-3B51-46B9-BEBE-8C4E1D40373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73" name="Text Box 2">
          <a:extLst>
            <a:ext uri="{FF2B5EF4-FFF2-40B4-BE49-F238E27FC236}">
              <a16:creationId xmlns:a16="http://schemas.microsoft.com/office/drawing/2014/main" id="{EE883C68-3C91-4846-B29D-356BC6A3E017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63188</xdr:rowOff>
    </xdr:to>
    <xdr:sp macro="" textlink="">
      <xdr:nvSpPr>
        <xdr:cNvPr id="174" name="Text Box 2">
          <a:extLst>
            <a:ext uri="{FF2B5EF4-FFF2-40B4-BE49-F238E27FC236}">
              <a16:creationId xmlns:a16="http://schemas.microsoft.com/office/drawing/2014/main" id="{639B2415-765D-425E-86D4-AB1DA383B02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75" name="Text Box 2">
          <a:extLst>
            <a:ext uri="{FF2B5EF4-FFF2-40B4-BE49-F238E27FC236}">
              <a16:creationId xmlns:a16="http://schemas.microsoft.com/office/drawing/2014/main" id="{005907EA-9675-437D-9633-F4683C03445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76" name="Text Box 2">
          <a:extLst>
            <a:ext uri="{FF2B5EF4-FFF2-40B4-BE49-F238E27FC236}">
              <a16:creationId xmlns:a16="http://schemas.microsoft.com/office/drawing/2014/main" id="{DC0952FB-EB85-45C6-8219-E0F7CBAAB36A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77" name="Text Box 2">
          <a:extLst>
            <a:ext uri="{FF2B5EF4-FFF2-40B4-BE49-F238E27FC236}">
              <a16:creationId xmlns:a16="http://schemas.microsoft.com/office/drawing/2014/main" id="{6F20977C-03AB-465E-9D27-E26CFB49175E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72713</xdr:rowOff>
    </xdr:to>
    <xdr:sp macro="" textlink="">
      <xdr:nvSpPr>
        <xdr:cNvPr id="178" name="Text Box 2">
          <a:extLst>
            <a:ext uri="{FF2B5EF4-FFF2-40B4-BE49-F238E27FC236}">
              <a16:creationId xmlns:a16="http://schemas.microsoft.com/office/drawing/2014/main" id="{FEDAC5ED-73CA-4081-9B55-E5947C9A289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4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72713</xdr:rowOff>
    </xdr:to>
    <xdr:sp macro="" textlink="">
      <xdr:nvSpPr>
        <xdr:cNvPr id="179" name="Text Box 2">
          <a:extLst>
            <a:ext uri="{FF2B5EF4-FFF2-40B4-BE49-F238E27FC236}">
              <a16:creationId xmlns:a16="http://schemas.microsoft.com/office/drawing/2014/main" id="{1C27D169-CC3B-4106-B1A2-8A0BA79738F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44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80" name="Text Box 2">
          <a:extLst>
            <a:ext uri="{FF2B5EF4-FFF2-40B4-BE49-F238E27FC236}">
              <a16:creationId xmlns:a16="http://schemas.microsoft.com/office/drawing/2014/main" id="{B683C81A-A1AD-4E29-B8AD-BEF35D7D1682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81" name="Text Box 2">
          <a:extLst>
            <a:ext uri="{FF2B5EF4-FFF2-40B4-BE49-F238E27FC236}">
              <a16:creationId xmlns:a16="http://schemas.microsoft.com/office/drawing/2014/main" id="{D249DC5D-E967-48D2-A1E3-55608F0938B5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34613</xdr:rowOff>
    </xdr:to>
    <xdr:sp macro="" textlink="">
      <xdr:nvSpPr>
        <xdr:cNvPr id="182" name="Text Box 2">
          <a:extLst>
            <a:ext uri="{FF2B5EF4-FFF2-40B4-BE49-F238E27FC236}">
              <a16:creationId xmlns:a16="http://schemas.microsoft.com/office/drawing/2014/main" id="{9FEA5451-21C1-49C1-BBA0-8CE338269EFD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83" name="Text Box 2">
          <a:extLst>
            <a:ext uri="{FF2B5EF4-FFF2-40B4-BE49-F238E27FC236}">
              <a16:creationId xmlns:a16="http://schemas.microsoft.com/office/drawing/2014/main" id="{6C2BAAA3-1E5D-4386-BD29-155A48245750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5</xdr:row>
      <xdr:rowOff>0</xdr:rowOff>
    </xdr:from>
    <xdr:to>
      <xdr:col>6</xdr:col>
      <xdr:colOff>180975</xdr:colOff>
      <xdr:row>6</xdr:row>
      <xdr:rowOff>25088</xdr:rowOff>
    </xdr:to>
    <xdr:sp macro="" textlink="">
      <xdr:nvSpPr>
        <xdr:cNvPr id="184" name="Text Box 2">
          <a:extLst>
            <a:ext uri="{FF2B5EF4-FFF2-40B4-BE49-F238E27FC236}">
              <a16:creationId xmlns:a16="http://schemas.microsoft.com/office/drawing/2014/main" id="{71B48352-3334-4A35-8FB4-75AA18411E06}"/>
            </a:ext>
          </a:extLst>
        </xdr:cNvPr>
        <xdr:cNvSpPr txBox="1">
          <a:spLocks noChangeArrowheads="1"/>
        </xdr:cNvSpPr>
      </xdr:nvSpPr>
      <xdr:spPr bwMode="auto">
        <a:xfrm>
          <a:off x="2752725" y="876300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94"/>
  <sheetViews>
    <sheetView tabSelected="1" topLeftCell="A148" zoomScale="64" zoomScaleNormal="64" workbookViewId="0">
      <selection activeCell="O192" sqref="O192:P192"/>
    </sheetView>
  </sheetViews>
  <sheetFormatPr defaultColWidth="9.140625" defaultRowHeight="12.75"/>
  <cols>
    <col min="1" max="1" width="4.7109375" style="319" customWidth="1"/>
    <col min="2" max="2" width="3.5703125" style="358" customWidth="1"/>
    <col min="3" max="3" width="4" style="358" customWidth="1"/>
    <col min="4" max="4" width="3" style="321" customWidth="1"/>
    <col min="5" max="5" width="21.5703125" style="322" customWidth="1"/>
    <col min="6" max="6" width="5.85546875" style="358" customWidth="1"/>
    <col min="7" max="7" width="5.140625" style="322" customWidth="1"/>
    <col min="8" max="8" width="10" style="358" customWidth="1"/>
    <col min="9" max="9" width="10.42578125" style="323" customWidth="1"/>
    <col min="10" max="10" width="11.140625" style="324" customWidth="1"/>
    <col min="11" max="11" width="10.85546875" style="324" customWidth="1"/>
    <col min="12" max="12" width="13.140625" style="324" customWidth="1"/>
    <col min="13" max="13" width="9.28515625" style="324" customWidth="1"/>
    <col min="14" max="14" width="11.140625" style="324" customWidth="1"/>
    <col min="15" max="15" width="10.85546875" style="324" customWidth="1"/>
    <col min="16" max="16" width="13.140625" style="324" customWidth="1"/>
    <col min="17" max="17" width="9.28515625" style="324" customWidth="1"/>
    <col min="18" max="19" width="10.42578125" style="325" customWidth="1"/>
    <col min="20" max="20" width="9.85546875" style="325" customWidth="1"/>
    <col min="21" max="21" width="21.7109375" style="314" customWidth="1"/>
    <col min="22" max="22" width="7.7109375" style="7" customWidth="1"/>
    <col min="23" max="23" width="7" style="7" customWidth="1"/>
    <col min="24" max="24" width="6.42578125" style="7" customWidth="1"/>
    <col min="25" max="25" width="7.85546875" style="10" customWidth="1"/>
    <col min="26" max="16384" width="9.140625" style="8"/>
  </cols>
  <sheetData>
    <row r="1" spans="1:25">
      <c r="A1" s="358"/>
      <c r="B1" s="1"/>
      <c r="C1" s="1"/>
      <c r="D1" s="2"/>
      <c r="E1" s="3"/>
      <c r="F1" s="1"/>
      <c r="G1" s="3"/>
      <c r="H1" s="1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W1" s="515" t="s">
        <v>83</v>
      </c>
      <c r="X1" s="515"/>
      <c r="Y1" s="515"/>
    </row>
    <row r="2" spans="1:25" ht="15.75">
      <c r="A2" s="358"/>
      <c r="B2" s="565" t="s">
        <v>53</v>
      </c>
      <c r="C2" s="565"/>
      <c r="D2" s="565"/>
      <c r="E2" s="565"/>
      <c r="F2" s="565"/>
      <c r="G2" s="566"/>
      <c r="H2" s="567"/>
      <c r="I2" s="568"/>
      <c r="J2" s="569"/>
      <c r="K2" s="569"/>
      <c r="L2" s="569"/>
      <c r="M2" s="569"/>
      <c r="N2" s="363"/>
      <c r="O2" s="363"/>
      <c r="P2" s="363"/>
      <c r="Q2" s="363"/>
      <c r="R2" s="9" t="s">
        <v>0</v>
      </c>
      <c r="S2" s="646" t="s">
        <v>37</v>
      </c>
      <c r="T2" s="647"/>
      <c r="U2" s="6"/>
    </row>
    <row r="3" spans="1:25" s="374" customFormat="1" ht="15.75">
      <c r="A3" s="645" t="s">
        <v>271</v>
      </c>
      <c r="B3" s="645"/>
      <c r="C3" s="645"/>
      <c r="D3" s="645"/>
      <c r="E3" s="645"/>
      <c r="F3" s="645"/>
      <c r="G3" s="645"/>
      <c r="H3" s="645"/>
      <c r="I3" s="645"/>
      <c r="J3" s="645"/>
      <c r="K3" s="645"/>
      <c r="L3" s="645"/>
      <c r="M3" s="645"/>
      <c r="N3" s="645"/>
      <c r="O3" s="645"/>
      <c r="P3" s="645"/>
      <c r="Q3" s="645"/>
      <c r="R3" s="645"/>
      <c r="S3" s="645"/>
      <c r="T3" s="645"/>
      <c r="U3" s="373"/>
      <c r="V3" s="373"/>
      <c r="W3" s="373"/>
      <c r="X3" s="373"/>
      <c r="Y3" s="373"/>
    </row>
    <row r="4" spans="1:25">
      <c r="A4" s="338"/>
      <c r="B4" s="338"/>
      <c r="C4" s="338"/>
      <c r="D4" s="11"/>
      <c r="E4" s="12"/>
      <c r="F4" s="338"/>
      <c r="G4" s="337"/>
      <c r="H4" s="338"/>
      <c r="I4" s="13"/>
      <c r="J4" s="14"/>
      <c r="K4" s="14"/>
      <c r="L4" s="14"/>
      <c r="M4" s="14"/>
      <c r="N4" s="14"/>
      <c r="O4" s="14"/>
      <c r="P4" s="14"/>
      <c r="Q4" s="14"/>
      <c r="R4" s="339"/>
      <c r="S4" s="363"/>
      <c r="T4" s="339"/>
      <c r="U4" s="15"/>
      <c r="V4" s="15"/>
      <c r="W4" s="15"/>
      <c r="X4" s="15"/>
      <c r="Y4" s="12"/>
    </row>
    <row r="5" spans="1:25" ht="27" customHeight="1">
      <c r="A5" s="585" t="s">
        <v>171</v>
      </c>
      <c r="B5" s="585"/>
      <c r="C5" s="585"/>
      <c r="D5" s="585"/>
      <c r="E5" s="585"/>
      <c r="F5" s="585"/>
      <c r="G5" s="585"/>
      <c r="H5" s="586"/>
      <c r="I5" s="587"/>
      <c r="J5" s="588"/>
      <c r="K5" s="588"/>
      <c r="L5" s="588"/>
      <c r="M5" s="588"/>
      <c r="N5" s="588"/>
      <c r="O5" s="588"/>
      <c r="P5" s="588"/>
      <c r="Q5" s="588"/>
      <c r="R5" s="588"/>
      <c r="S5" s="588"/>
      <c r="T5" s="588"/>
      <c r="U5" s="585"/>
      <c r="V5" s="585"/>
      <c r="W5" s="585"/>
      <c r="X5" s="585"/>
      <c r="Y5" s="585"/>
    </row>
    <row r="6" spans="1:25" ht="13.5" thickBot="1">
      <c r="A6" s="341"/>
      <c r="B6" s="578"/>
      <c r="C6" s="578"/>
      <c r="D6" s="578"/>
      <c r="E6" s="578"/>
      <c r="F6" s="578"/>
      <c r="G6" s="579"/>
      <c r="H6" s="578"/>
      <c r="I6" s="580"/>
      <c r="J6" s="581"/>
      <c r="K6" s="581"/>
      <c r="L6" s="581"/>
      <c r="M6" s="16"/>
      <c r="N6" s="16"/>
      <c r="O6" s="16"/>
      <c r="P6" s="16"/>
      <c r="Q6" s="16"/>
      <c r="R6" s="17"/>
      <c r="S6" s="17"/>
      <c r="T6" s="17"/>
      <c r="U6" s="18" t="s">
        <v>89</v>
      </c>
      <c r="W6" s="364"/>
      <c r="X6" s="364"/>
      <c r="Y6" s="19"/>
    </row>
    <row r="7" spans="1:25" s="375" customFormat="1" ht="29.25" customHeight="1">
      <c r="A7" s="573" t="s">
        <v>1</v>
      </c>
      <c r="B7" s="606" t="s">
        <v>2</v>
      </c>
      <c r="C7" s="582" t="s">
        <v>3</v>
      </c>
      <c r="D7" s="582" t="s">
        <v>3</v>
      </c>
      <c r="E7" s="613" t="s">
        <v>4</v>
      </c>
      <c r="F7" s="601" t="s">
        <v>49</v>
      </c>
      <c r="G7" s="601" t="s">
        <v>5</v>
      </c>
      <c r="H7" s="618" t="s">
        <v>6</v>
      </c>
      <c r="I7" s="570" t="s">
        <v>272</v>
      </c>
      <c r="J7" s="595" t="s">
        <v>273</v>
      </c>
      <c r="K7" s="596"/>
      <c r="L7" s="596"/>
      <c r="M7" s="597"/>
      <c r="N7" s="644" t="s">
        <v>274</v>
      </c>
      <c r="O7" s="596"/>
      <c r="P7" s="596"/>
      <c r="Q7" s="596"/>
      <c r="R7" s="620" t="s">
        <v>275</v>
      </c>
      <c r="S7" s="598" t="s">
        <v>276</v>
      </c>
      <c r="T7" s="598" t="s">
        <v>277</v>
      </c>
      <c r="U7" s="589" t="s">
        <v>278</v>
      </c>
      <c r="V7" s="590"/>
      <c r="W7" s="591"/>
      <c r="X7" s="648" t="s">
        <v>279</v>
      </c>
      <c r="Y7" s="626" t="s">
        <v>50</v>
      </c>
    </row>
    <row r="8" spans="1:25" s="375" customFormat="1" ht="13.5" customHeight="1" thickBot="1">
      <c r="A8" s="574"/>
      <c r="B8" s="607"/>
      <c r="C8" s="583"/>
      <c r="D8" s="583"/>
      <c r="E8" s="614"/>
      <c r="F8" s="602"/>
      <c r="G8" s="602"/>
      <c r="H8" s="619"/>
      <c r="I8" s="571"/>
      <c r="J8" s="611" t="s">
        <v>7</v>
      </c>
      <c r="K8" s="604" t="s">
        <v>8</v>
      </c>
      <c r="L8" s="616"/>
      <c r="M8" s="617"/>
      <c r="N8" s="651" t="s">
        <v>7</v>
      </c>
      <c r="O8" s="604" t="s">
        <v>8</v>
      </c>
      <c r="P8" s="616"/>
      <c r="Q8" s="616"/>
      <c r="R8" s="621"/>
      <c r="S8" s="599"/>
      <c r="T8" s="599"/>
      <c r="U8" s="592"/>
      <c r="V8" s="593"/>
      <c r="W8" s="594"/>
      <c r="X8" s="649"/>
      <c r="Y8" s="627"/>
    </row>
    <row r="9" spans="1:25" s="375" customFormat="1" ht="12.75" customHeight="1">
      <c r="A9" s="574"/>
      <c r="B9" s="608"/>
      <c r="C9" s="584"/>
      <c r="D9" s="584"/>
      <c r="E9" s="614"/>
      <c r="F9" s="603"/>
      <c r="G9" s="603"/>
      <c r="H9" s="619"/>
      <c r="I9" s="571"/>
      <c r="J9" s="612"/>
      <c r="K9" s="604" t="s">
        <v>9</v>
      </c>
      <c r="L9" s="605"/>
      <c r="M9" s="629" t="s">
        <v>10</v>
      </c>
      <c r="N9" s="652"/>
      <c r="O9" s="604" t="s">
        <v>9</v>
      </c>
      <c r="P9" s="605"/>
      <c r="Q9" s="653" t="s">
        <v>10</v>
      </c>
      <c r="R9" s="621"/>
      <c r="S9" s="599"/>
      <c r="T9" s="599"/>
      <c r="U9" s="609" t="s">
        <v>42</v>
      </c>
      <c r="V9" s="576" t="s">
        <v>280</v>
      </c>
      <c r="W9" s="576" t="s">
        <v>281</v>
      </c>
      <c r="X9" s="649"/>
      <c r="Y9" s="627"/>
    </row>
    <row r="10" spans="1:25" s="375" customFormat="1" ht="61.5" customHeight="1" thickBot="1">
      <c r="A10" s="575"/>
      <c r="B10" s="608"/>
      <c r="C10" s="584"/>
      <c r="D10" s="584"/>
      <c r="E10" s="615"/>
      <c r="F10" s="603"/>
      <c r="G10" s="603"/>
      <c r="H10" s="619"/>
      <c r="I10" s="572"/>
      <c r="J10" s="612"/>
      <c r="K10" s="376" t="s">
        <v>9</v>
      </c>
      <c r="L10" s="376" t="s">
        <v>11</v>
      </c>
      <c r="M10" s="630"/>
      <c r="N10" s="652"/>
      <c r="O10" s="376" t="s">
        <v>9</v>
      </c>
      <c r="P10" s="376" t="s">
        <v>11</v>
      </c>
      <c r="Q10" s="654"/>
      <c r="R10" s="622"/>
      <c r="S10" s="600"/>
      <c r="T10" s="600"/>
      <c r="U10" s="610"/>
      <c r="V10" s="577"/>
      <c r="W10" s="577"/>
      <c r="X10" s="650"/>
      <c r="Y10" s="628"/>
    </row>
    <row r="11" spans="1:25" s="383" customFormat="1" ht="13.5" thickBot="1">
      <c r="A11" s="377" t="s">
        <v>12</v>
      </c>
      <c r="B11" s="378"/>
      <c r="C11" s="377"/>
      <c r="D11" s="377"/>
      <c r="E11" s="378" t="s">
        <v>13</v>
      </c>
      <c r="F11" s="377" t="s">
        <v>14</v>
      </c>
      <c r="G11" s="377" t="s">
        <v>15</v>
      </c>
      <c r="H11" s="378" t="s">
        <v>16</v>
      </c>
      <c r="I11" s="379">
        <v>6</v>
      </c>
      <c r="J11" s="379">
        <v>7</v>
      </c>
      <c r="K11" s="377" t="s">
        <v>17</v>
      </c>
      <c r="L11" s="378" t="s">
        <v>251</v>
      </c>
      <c r="M11" s="379">
        <v>10</v>
      </c>
      <c r="N11" s="379">
        <v>11</v>
      </c>
      <c r="O11" s="377" t="s">
        <v>20</v>
      </c>
      <c r="P11" s="378" t="s">
        <v>21</v>
      </c>
      <c r="Q11" s="379">
        <v>14</v>
      </c>
      <c r="R11" s="379">
        <v>15</v>
      </c>
      <c r="S11" s="377" t="s">
        <v>24</v>
      </c>
      <c r="T11" s="378" t="s">
        <v>127</v>
      </c>
      <c r="U11" s="379">
        <v>18</v>
      </c>
      <c r="V11" s="379">
        <v>19</v>
      </c>
      <c r="W11" s="380" t="s">
        <v>25</v>
      </c>
      <c r="X11" s="381">
        <v>21</v>
      </c>
      <c r="Y11" s="382" t="s">
        <v>222</v>
      </c>
    </row>
    <row r="12" spans="1:25" s="30" customFormat="1" ht="13.5" thickBot="1">
      <c r="A12" s="20" t="s">
        <v>26</v>
      </c>
      <c r="B12" s="21"/>
      <c r="C12" s="22"/>
      <c r="D12" s="23" t="s">
        <v>122</v>
      </c>
      <c r="E12" s="637" t="s">
        <v>74</v>
      </c>
      <c r="F12" s="638"/>
      <c r="G12" s="638"/>
      <c r="H12" s="638"/>
      <c r="I12" s="24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6"/>
      <c r="U12" s="27"/>
      <c r="V12" s="28"/>
      <c r="W12" s="28"/>
      <c r="X12" s="28"/>
      <c r="Y12" s="29"/>
    </row>
    <row r="13" spans="1:25" s="30" customFormat="1" ht="13.5" thickBot="1">
      <c r="A13" s="31" t="s">
        <v>26</v>
      </c>
      <c r="B13" s="32" t="s">
        <v>26</v>
      </c>
      <c r="C13" s="33"/>
      <c r="D13" s="34" t="s">
        <v>123</v>
      </c>
      <c r="E13" s="456" t="s">
        <v>73</v>
      </c>
      <c r="F13" s="457"/>
      <c r="G13" s="457"/>
      <c r="H13" s="457"/>
      <c r="I13" s="35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7"/>
      <c r="V13" s="38"/>
      <c r="W13" s="38"/>
      <c r="X13" s="38"/>
      <c r="Y13" s="29"/>
    </row>
    <row r="14" spans="1:25" ht="38.25">
      <c r="A14" s="460" t="s">
        <v>26</v>
      </c>
      <c r="B14" s="461" t="s">
        <v>26</v>
      </c>
      <c r="C14" s="461" t="s">
        <v>26</v>
      </c>
      <c r="D14" s="452" t="s">
        <v>186</v>
      </c>
      <c r="E14" s="639" t="s">
        <v>131</v>
      </c>
      <c r="F14" s="342" t="s">
        <v>262</v>
      </c>
      <c r="G14" s="334" t="s">
        <v>27</v>
      </c>
      <c r="H14" s="39" t="s">
        <v>43</v>
      </c>
      <c r="I14" s="40"/>
      <c r="J14" s="41">
        <v>9.1</v>
      </c>
      <c r="K14" s="42">
        <f>SUM(J14-M14)</f>
        <v>9.1</v>
      </c>
      <c r="L14" s="43"/>
      <c r="M14" s="44"/>
      <c r="N14" s="41">
        <v>7.8</v>
      </c>
      <c r="O14" s="42">
        <f>SUM(N14-Q14)</f>
        <v>7.8</v>
      </c>
      <c r="P14" s="43"/>
      <c r="Q14" s="44"/>
      <c r="R14" s="384">
        <f>SUM(I14+N14)</f>
        <v>7.8</v>
      </c>
      <c r="S14" s="385">
        <f>SUM(J14-R14)</f>
        <v>1.2999999999999998</v>
      </c>
      <c r="T14" s="386"/>
      <c r="U14" s="45" t="s">
        <v>157</v>
      </c>
      <c r="V14" s="46">
        <v>16</v>
      </c>
      <c r="W14" s="46">
        <v>13</v>
      </c>
      <c r="X14" s="46"/>
      <c r="Y14" s="335" t="s">
        <v>72</v>
      </c>
    </row>
    <row r="15" spans="1:25" ht="51">
      <c r="A15" s="460"/>
      <c r="B15" s="461"/>
      <c r="C15" s="461"/>
      <c r="D15" s="452"/>
      <c r="E15" s="639"/>
      <c r="F15" s="342" t="s">
        <v>231</v>
      </c>
      <c r="G15" s="47" t="s">
        <v>27</v>
      </c>
      <c r="H15" s="48" t="s">
        <v>43</v>
      </c>
      <c r="I15" s="345"/>
      <c r="J15" s="49">
        <v>4.5</v>
      </c>
      <c r="K15" s="50">
        <f>SUM(J15-M15)</f>
        <v>4.5</v>
      </c>
      <c r="L15" s="43"/>
      <c r="M15" s="44"/>
      <c r="N15" s="49">
        <v>4.5</v>
      </c>
      <c r="O15" s="50">
        <f>SUM(N15-Q15)</f>
        <v>4.5</v>
      </c>
      <c r="P15" s="43"/>
      <c r="Q15" s="44"/>
      <c r="R15" s="384">
        <f t="shared" ref="R15" si="0">SUM(I15+N15)</f>
        <v>4.5</v>
      </c>
      <c r="S15" s="385">
        <f t="shared" ref="S15:S20" si="1">SUM(J15-R15)</f>
        <v>0</v>
      </c>
      <c r="T15" s="414"/>
      <c r="U15" s="413" t="s">
        <v>256</v>
      </c>
      <c r="V15" s="51">
        <v>8</v>
      </c>
      <c r="W15" s="51">
        <v>8</v>
      </c>
      <c r="X15" s="51"/>
      <c r="Y15" s="413" t="s">
        <v>72</v>
      </c>
    </row>
    <row r="16" spans="1:25" ht="38.25">
      <c r="A16" s="460"/>
      <c r="B16" s="461"/>
      <c r="C16" s="461"/>
      <c r="D16" s="452"/>
      <c r="E16" s="639"/>
      <c r="F16" s="342" t="s">
        <v>261</v>
      </c>
      <c r="G16" s="47" t="s">
        <v>27</v>
      </c>
      <c r="H16" s="39" t="s">
        <v>43</v>
      </c>
      <c r="I16" s="40"/>
      <c r="J16" s="41">
        <v>1</v>
      </c>
      <c r="K16" s="50">
        <f>SUM(J16-M16)</f>
        <v>1</v>
      </c>
      <c r="L16" s="43"/>
      <c r="M16" s="44"/>
      <c r="N16" s="41">
        <v>1</v>
      </c>
      <c r="O16" s="50">
        <f>SUM(N16-Q16)</f>
        <v>1</v>
      </c>
      <c r="P16" s="43"/>
      <c r="Q16" s="44"/>
      <c r="R16" s="384">
        <f>SUM(I16+N16)</f>
        <v>1</v>
      </c>
      <c r="S16" s="385">
        <f t="shared" si="1"/>
        <v>0</v>
      </c>
      <c r="T16" s="414"/>
      <c r="U16" s="45" t="s">
        <v>157</v>
      </c>
      <c r="V16" s="51">
        <v>1</v>
      </c>
      <c r="W16" s="51">
        <v>1</v>
      </c>
      <c r="X16" s="51"/>
      <c r="Y16" s="413" t="s">
        <v>260</v>
      </c>
    </row>
    <row r="17" spans="1:25" ht="39" thickBot="1">
      <c r="A17" s="460"/>
      <c r="B17" s="461"/>
      <c r="C17" s="461"/>
      <c r="D17" s="452"/>
      <c r="E17" s="639"/>
      <c r="F17" s="342" t="s">
        <v>148</v>
      </c>
      <c r="G17" s="47" t="s">
        <v>27</v>
      </c>
      <c r="H17" s="39" t="s">
        <v>43</v>
      </c>
      <c r="I17" s="52"/>
      <c r="J17" s="41">
        <v>1.9</v>
      </c>
      <c r="K17" s="53">
        <f t="shared" ref="K17" si="2">SUM(J17-M17)</f>
        <v>1.9</v>
      </c>
      <c r="L17" s="43"/>
      <c r="M17" s="44"/>
      <c r="N17" s="41">
        <v>1.9</v>
      </c>
      <c r="O17" s="53">
        <f t="shared" ref="O17" si="3">SUM(N17-Q17)</f>
        <v>1.9</v>
      </c>
      <c r="P17" s="43"/>
      <c r="Q17" s="44"/>
      <c r="R17" s="384">
        <f t="shared" ref="R17:R22" si="4">SUM(I17+N17)</f>
        <v>1.9</v>
      </c>
      <c r="S17" s="385">
        <f t="shared" si="1"/>
        <v>0</v>
      </c>
      <c r="T17" s="414"/>
      <c r="U17" s="45" t="s">
        <v>157</v>
      </c>
      <c r="V17" s="51">
        <v>1</v>
      </c>
      <c r="W17" s="51">
        <v>1</v>
      </c>
      <c r="X17" s="51"/>
      <c r="Y17" s="335" t="s">
        <v>149</v>
      </c>
    </row>
    <row r="18" spans="1:25" ht="13.5" thickBot="1">
      <c r="A18" s="460"/>
      <c r="B18" s="461"/>
      <c r="C18" s="461"/>
      <c r="D18" s="452"/>
      <c r="E18" s="640"/>
      <c r="F18" s="54"/>
      <c r="G18" s="537" t="s">
        <v>28</v>
      </c>
      <c r="H18" s="508"/>
      <c r="I18" s="55">
        <f t="shared" ref="I18:M18" si="5">SUM(I14:I17)</f>
        <v>0</v>
      </c>
      <c r="J18" s="56">
        <f t="shared" si="5"/>
        <v>16.5</v>
      </c>
      <c r="K18" s="57">
        <f t="shared" si="5"/>
        <v>16.5</v>
      </c>
      <c r="L18" s="58">
        <f t="shared" si="5"/>
        <v>0</v>
      </c>
      <c r="M18" s="59">
        <f t="shared" si="5"/>
        <v>0</v>
      </c>
      <c r="N18" s="56">
        <f t="shared" ref="N18:Q18" si="6">SUM(N14:N17)</f>
        <v>15.200000000000001</v>
      </c>
      <c r="O18" s="57">
        <f t="shared" si="6"/>
        <v>15.200000000000001</v>
      </c>
      <c r="P18" s="58">
        <f t="shared" si="6"/>
        <v>0</v>
      </c>
      <c r="Q18" s="59">
        <f t="shared" si="6"/>
        <v>0</v>
      </c>
      <c r="R18" s="384">
        <f t="shared" si="4"/>
        <v>15.200000000000001</v>
      </c>
      <c r="S18" s="385">
        <f t="shared" si="1"/>
        <v>1.2999999999999989</v>
      </c>
      <c r="T18" s="386"/>
      <c r="U18" s="60"/>
      <c r="V18" s="51"/>
      <c r="W18" s="51"/>
      <c r="X18" s="51"/>
      <c r="Y18" s="335"/>
    </row>
    <row r="19" spans="1:25" ht="25.5">
      <c r="A19" s="465" t="s">
        <v>26</v>
      </c>
      <c r="B19" s="436" t="s">
        <v>26</v>
      </c>
      <c r="C19" s="436" t="s">
        <v>29</v>
      </c>
      <c r="D19" s="468" t="s">
        <v>187</v>
      </c>
      <c r="E19" s="641" t="s">
        <v>132</v>
      </c>
      <c r="F19" s="332" t="s">
        <v>12</v>
      </c>
      <c r="G19" s="47" t="s">
        <v>45</v>
      </c>
      <c r="H19" s="61" t="s">
        <v>43</v>
      </c>
      <c r="I19" s="40"/>
      <c r="J19" s="41">
        <v>45.1</v>
      </c>
      <c r="K19" s="50">
        <f>SUM(J19-M19)</f>
        <v>45.1</v>
      </c>
      <c r="L19" s="43"/>
      <c r="M19" s="44"/>
      <c r="N19" s="400">
        <v>45.1</v>
      </c>
      <c r="O19" s="50">
        <f>SUM(N19-Q19)</f>
        <v>45.1</v>
      </c>
      <c r="P19" s="43"/>
      <c r="Q19" s="44"/>
      <c r="R19" s="384">
        <f t="shared" si="4"/>
        <v>45.1</v>
      </c>
      <c r="S19" s="385">
        <f t="shared" si="1"/>
        <v>0</v>
      </c>
      <c r="T19" s="386"/>
      <c r="U19" s="335" t="s">
        <v>135</v>
      </c>
      <c r="V19" s="51">
        <v>49</v>
      </c>
      <c r="W19" s="403">
        <v>48</v>
      </c>
      <c r="X19" s="51"/>
      <c r="Y19" s="335" t="s">
        <v>72</v>
      </c>
    </row>
    <row r="20" spans="1:25" ht="25.5">
      <c r="A20" s="465"/>
      <c r="B20" s="436"/>
      <c r="C20" s="436"/>
      <c r="D20" s="468"/>
      <c r="E20" s="642"/>
      <c r="F20" s="342" t="s">
        <v>12</v>
      </c>
      <c r="G20" s="62" t="s">
        <v>45</v>
      </c>
      <c r="H20" s="63" t="s">
        <v>43</v>
      </c>
      <c r="I20" s="40"/>
      <c r="J20" s="41">
        <v>64.599999999999994</v>
      </c>
      <c r="K20" s="50">
        <f t="shared" ref="K20:K25" si="7">SUM(J20-M20)</f>
        <v>64.599999999999994</v>
      </c>
      <c r="L20" s="50"/>
      <c r="M20" s="43"/>
      <c r="N20" s="401">
        <v>64.599999999999994</v>
      </c>
      <c r="O20" s="50">
        <f t="shared" ref="O20:O26" si="8">SUM(N20-Q20)</f>
        <v>64.599999999999994</v>
      </c>
      <c r="P20" s="50"/>
      <c r="Q20" s="43"/>
      <c r="R20" s="384">
        <f t="shared" si="4"/>
        <v>64.599999999999994</v>
      </c>
      <c r="S20" s="385">
        <f t="shared" si="1"/>
        <v>0</v>
      </c>
      <c r="T20" s="386"/>
      <c r="U20" s="335" t="s">
        <v>124</v>
      </c>
      <c r="V20" s="51">
        <v>1200</v>
      </c>
      <c r="W20" s="418">
        <v>1100</v>
      </c>
      <c r="X20" s="51"/>
      <c r="Y20" s="335" t="s">
        <v>72</v>
      </c>
    </row>
    <row r="21" spans="1:25" ht="25.5">
      <c r="A21" s="465"/>
      <c r="B21" s="436"/>
      <c r="C21" s="436"/>
      <c r="D21" s="468"/>
      <c r="E21" s="642"/>
      <c r="F21" s="342" t="s">
        <v>12</v>
      </c>
      <c r="G21" s="64" t="s">
        <v>45</v>
      </c>
      <c r="H21" s="63" t="s">
        <v>43</v>
      </c>
      <c r="I21" s="40"/>
      <c r="J21" s="41">
        <v>28.7</v>
      </c>
      <c r="K21" s="50">
        <f t="shared" si="7"/>
        <v>28.7</v>
      </c>
      <c r="L21" s="43"/>
      <c r="M21" s="43"/>
      <c r="N21" s="401">
        <v>28.7</v>
      </c>
      <c r="O21" s="50">
        <f t="shared" si="8"/>
        <v>28.7</v>
      </c>
      <c r="P21" s="43"/>
      <c r="Q21" s="43"/>
      <c r="R21" s="384">
        <f t="shared" si="4"/>
        <v>28.7</v>
      </c>
      <c r="S21" s="385">
        <f t="shared" ref="S21:S76" si="9">SUM(J21-R21)</f>
        <v>0</v>
      </c>
      <c r="T21" s="386"/>
      <c r="U21" s="335" t="s">
        <v>216</v>
      </c>
      <c r="V21" s="51">
        <v>900</v>
      </c>
      <c r="W21" s="418">
        <v>688</v>
      </c>
      <c r="X21" s="51"/>
      <c r="Y21" s="335" t="s">
        <v>72</v>
      </c>
    </row>
    <row r="22" spans="1:25" ht="38.25">
      <c r="A22" s="465"/>
      <c r="B22" s="436"/>
      <c r="C22" s="436"/>
      <c r="D22" s="468"/>
      <c r="E22" s="642"/>
      <c r="F22" s="332" t="s">
        <v>12</v>
      </c>
      <c r="G22" s="64" t="s">
        <v>45</v>
      </c>
      <c r="H22" s="63" t="s">
        <v>43</v>
      </c>
      <c r="I22" s="40"/>
      <c r="J22" s="41"/>
      <c r="K22" s="50">
        <f t="shared" si="7"/>
        <v>0</v>
      </c>
      <c r="L22" s="43"/>
      <c r="M22" s="44"/>
      <c r="N22" s="401"/>
      <c r="O22" s="50">
        <f t="shared" si="8"/>
        <v>0</v>
      </c>
      <c r="P22" s="43"/>
      <c r="Q22" s="44"/>
      <c r="R22" s="384">
        <f t="shared" si="4"/>
        <v>0</v>
      </c>
      <c r="S22" s="385">
        <f t="shared" si="9"/>
        <v>0</v>
      </c>
      <c r="T22" s="386"/>
      <c r="U22" s="335" t="s">
        <v>134</v>
      </c>
      <c r="V22" s="51">
        <v>4</v>
      </c>
      <c r="W22" s="418">
        <v>4</v>
      </c>
      <c r="X22" s="51"/>
      <c r="Y22" s="335" t="s">
        <v>72</v>
      </c>
    </row>
    <row r="23" spans="1:25" ht="38.25">
      <c r="A23" s="465"/>
      <c r="B23" s="436"/>
      <c r="C23" s="436"/>
      <c r="D23" s="468"/>
      <c r="E23" s="642"/>
      <c r="F23" s="332" t="s">
        <v>12</v>
      </c>
      <c r="G23" s="64" t="s">
        <v>27</v>
      </c>
      <c r="H23" s="63" t="s">
        <v>43</v>
      </c>
      <c r="I23" s="65"/>
      <c r="J23" s="49"/>
      <c r="K23" s="50">
        <f t="shared" si="7"/>
        <v>0</v>
      </c>
      <c r="L23" s="66"/>
      <c r="M23" s="67"/>
      <c r="N23" s="402"/>
      <c r="O23" s="50">
        <f t="shared" si="8"/>
        <v>0</v>
      </c>
      <c r="P23" s="66"/>
      <c r="Q23" s="67"/>
      <c r="R23" s="384">
        <f t="shared" ref="R23:R78" si="10">SUM(I23+N23)</f>
        <v>0</v>
      </c>
      <c r="S23" s="385">
        <f t="shared" si="9"/>
        <v>0</v>
      </c>
      <c r="T23" s="386"/>
      <c r="U23" s="335" t="s">
        <v>133</v>
      </c>
      <c r="V23" s="51">
        <v>1100</v>
      </c>
      <c r="W23" s="418">
        <v>899</v>
      </c>
      <c r="X23" s="51"/>
      <c r="Y23" s="335" t="s">
        <v>72</v>
      </c>
    </row>
    <row r="24" spans="1:25" ht="25.5">
      <c r="A24" s="465"/>
      <c r="B24" s="436"/>
      <c r="C24" s="436"/>
      <c r="D24" s="468"/>
      <c r="E24" s="642"/>
      <c r="F24" s="332" t="s">
        <v>12</v>
      </c>
      <c r="G24" s="64" t="s">
        <v>27</v>
      </c>
      <c r="H24" s="63" t="s">
        <v>43</v>
      </c>
      <c r="I24" s="65"/>
      <c r="J24" s="49">
        <v>9.1999999999999993</v>
      </c>
      <c r="K24" s="50">
        <f t="shared" si="7"/>
        <v>9.1999999999999993</v>
      </c>
      <c r="L24" s="66"/>
      <c r="M24" s="67"/>
      <c r="N24" s="402">
        <v>9.1999999999999993</v>
      </c>
      <c r="O24" s="50">
        <f t="shared" si="8"/>
        <v>9.1999999999999993</v>
      </c>
      <c r="P24" s="66"/>
      <c r="Q24" s="67"/>
      <c r="R24" s="384">
        <f t="shared" si="10"/>
        <v>9.1999999999999993</v>
      </c>
      <c r="S24" s="385">
        <f t="shared" si="9"/>
        <v>0</v>
      </c>
      <c r="T24" s="386"/>
      <c r="U24" s="335" t="s">
        <v>269</v>
      </c>
      <c r="V24" s="51">
        <v>202</v>
      </c>
      <c r="W24" s="418">
        <v>198</v>
      </c>
      <c r="X24" s="51"/>
      <c r="Y24" s="335" t="s">
        <v>72</v>
      </c>
    </row>
    <row r="25" spans="1:25" ht="38.25">
      <c r="A25" s="465"/>
      <c r="B25" s="436"/>
      <c r="C25" s="436"/>
      <c r="D25" s="468"/>
      <c r="E25" s="642"/>
      <c r="F25" s="332" t="s">
        <v>12</v>
      </c>
      <c r="G25" s="64" t="s">
        <v>52</v>
      </c>
      <c r="H25" s="63" t="s">
        <v>43</v>
      </c>
      <c r="I25" s="65"/>
      <c r="J25" s="49">
        <v>80.691999999999993</v>
      </c>
      <c r="K25" s="50">
        <f t="shared" si="7"/>
        <v>80.691999999999993</v>
      </c>
      <c r="L25" s="66"/>
      <c r="M25" s="67"/>
      <c r="N25" s="402">
        <v>80.7</v>
      </c>
      <c r="O25" s="50">
        <f t="shared" si="8"/>
        <v>80.7</v>
      </c>
      <c r="P25" s="66"/>
      <c r="Q25" s="67"/>
      <c r="R25" s="384">
        <f t="shared" si="10"/>
        <v>80.7</v>
      </c>
      <c r="S25" s="385">
        <f t="shared" si="9"/>
        <v>-8.0000000000097771E-3</v>
      </c>
      <c r="T25" s="386"/>
      <c r="U25" s="335" t="s">
        <v>268</v>
      </c>
      <c r="V25" s="51">
        <v>2</v>
      </c>
      <c r="W25" s="418">
        <v>2</v>
      </c>
      <c r="X25" s="51"/>
      <c r="Y25" s="335" t="s">
        <v>72</v>
      </c>
    </row>
    <row r="26" spans="1:25" ht="39" thickBot="1">
      <c r="A26" s="465"/>
      <c r="B26" s="436"/>
      <c r="C26" s="436"/>
      <c r="D26" s="468"/>
      <c r="E26" s="642"/>
      <c r="F26" s="332" t="s">
        <v>12</v>
      </c>
      <c r="G26" s="64" t="s">
        <v>52</v>
      </c>
      <c r="H26" s="63" t="s">
        <v>43</v>
      </c>
      <c r="I26" s="65"/>
      <c r="J26" s="49">
        <v>99.043999999999997</v>
      </c>
      <c r="K26" s="50">
        <f t="shared" ref="K26" si="11">SUM(J26-M26)</f>
        <v>99.043999999999997</v>
      </c>
      <c r="L26" s="66"/>
      <c r="M26" s="67"/>
      <c r="N26" s="402">
        <v>99</v>
      </c>
      <c r="O26" s="50">
        <f t="shared" si="8"/>
        <v>99</v>
      </c>
      <c r="P26" s="66"/>
      <c r="Q26" s="67"/>
      <c r="R26" s="384">
        <f t="shared" si="10"/>
        <v>99</v>
      </c>
      <c r="S26" s="385">
        <f t="shared" si="9"/>
        <v>4.399999999999693E-2</v>
      </c>
      <c r="T26" s="386"/>
      <c r="U26" s="335" t="s">
        <v>258</v>
      </c>
      <c r="V26" s="51"/>
      <c r="W26" s="419"/>
      <c r="X26" s="51"/>
      <c r="Y26" s="335" t="s">
        <v>72</v>
      </c>
    </row>
    <row r="27" spans="1:25" s="30" customFormat="1" ht="13.5" thickBot="1">
      <c r="A27" s="460"/>
      <c r="B27" s="461"/>
      <c r="C27" s="461"/>
      <c r="D27" s="452"/>
      <c r="E27" s="643"/>
      <c r="F27" s="68"/>
      <c r="G27" s="537" t="s">
        <v>28</v>
      </c>
      <c r="H27" s="508"/>
      <c r="I27" s="55">
        <f t="shared" ref="I27:M27" si="12">SUM(I19:I23)</f>
        <v>0</v>
      </c>
      <c r="J27" s="56">
        <f>SUM(J19:J26)</f>
        <v>327.33599999999996</v>
      </c>
      <c r="K27" s="56">
        <f t="shared" si="12"/>
        <v>138.39999999999998</v>
      </c>
      <c r="L27" s="56">
        <f t="shared" si="12"/>
        <v>0</v>
      </c>
      <c r="M27" s="56">
        <f t="shared" si="12"/>
        <v>0</v>
      </c>
      <c r="N27" s="56">
        <f>SUM(N19:N26)</f>
        <v>327.29999999999995</v>
      </c>
      <c r="O27" s="56">
        <f>SUM(O19:O26)</f>
        <v>327.29999999999995</v>
      </c>
      <c r="P27" s="56">
        <f t="shared" ref="P27:Q27" si="13">SUM(P19:P23)</f>
        <v>0</v>
      </c>
      <c r="Q27" s="56">
        <f t="shared" si="13"/>
        <v>0</v>
      </c>
      <c r="R27" s="384">
        <f t="shared" si="10"/>
        <v>327.29999999999995</v>
      </c>
      <c r="S27" s="385">
        <f t="shared" si="9"/>
        <v>3.6000000000001364E-2</v>
      </c>
      <c r="T27" s="386"/>
      <c r="U27" s="335"/>
      <c r="V27" s="51"/>
      <c r="W27" s="51"/>
      <c r="X27" s="51"/>
      <c r="Y27" s="335"/>
    </row>
    <row r="28" spans="1:25" ht="13.5" thickBot="1">
      <c r="A28" s="69" t="s">
        <v>26</v>
      </c>
      <c r="B28" s="70" t="s">
        <v>26</v>
      </c>
      <c r="C28" s="71"/>
      <c r="D28" s="354"/>
      <c r="E28" s="453" t="s">
        <v>32</v>
      </c>
      <c r="F28" s="454"/>
      <c r="G28" s="454"/>
      <c r="H28" s="455"/>
      <c r="I28" s="72">
        <f>I18+I27</f>
        <v>0</v>
      </c>
      <c r="J28" s="73">
        <f t="shared" ref="J28:M28" si="14">J18+J27</f>
        <v>343.83599999999996</v>
      </c>
      <c r="K28" s="73">
        <f t="shared" si="14"/>
        <v>154.89999999999998</v>
      </c>
      <c r="L28" s="73">
        <f t="shared" si="14"/>
        <v>0</v>
      </c>
      <c r="M28" s="73">
        <f t="shared" si="14"/>
        <v>0</v>
      </c>
      <c r="N28" s="73">
        <f t="shared" ref="N28:Q28" si="15">N18+N27</f>
        <v>342.49999999999994</v>
      </c>
      <c r="O28" s="73">
        <f t="shared" si="15"/>
        <v>342.49999999999994</v>
      </c>
      <c r="P28" s="73">
        <f t="shared" si="15"/>
        <v>0</v>
      </c>
      <c r="Q28" s="73">
        <f t="shared" si="15"/>
        <v>0</v>
      </c>
      <c r="R28" s="384">
        <f t="shared" si="10"/>
        <v>342.49999999999994</v>
      </c>
      <c r="S28" s="385">
        <f t="shared" si="9"/>
        <v>1.3360000000000127</v>
      </c>
      <c r="T28" s="386"/>
      <c r="U28" s="74"/>
      <c r="V28" s="75"/>
      <c r="W28" s="75"/>
      <c r="X28" s="75"/>
      <c r="Y28" s="76"/>
    </row>
    <row r="29" spans="1:25" ht="13.5" thickBot="1">
      <c r="A29" s="31" t="s">
        <v>26</v>
      </c>
      <c r="B29" s="77" t="s">
        <v>29</v>
      </c>
      <c r="C29" s="33"/>
      <c r="D29" s="78" t="s">
        <v>116</v>
      </c>
      <c r="E29" s="456" t="s">
        <v>136</v>
      </c>
      <c r="F29" s="457"/>
      <c r="G29" s="457"/>
      <c r="H29" s="457"/>
      <c r="I29" s="35"/>
      <c r="J29" s="36"/>
      <c r="K29" s="36"/>
      <c r="L29" s="36"/>
      <c r="M29" s="36"/>
      <c r="N29" s="36"/>
      <c r="O29" s="36"/>
      <c r="P29" s="36"/>
      <c r="Q29" s="36"/>
      <c r="R29" s="384">
        <f t="shared" si="10"/>
        <v>0</v>
      </c>
      <c r="S29" s="385">
        <f t="shared" si="9"/>
        <v>0</v>
      </c>
      <c r="T29" s="386"/>
      <c r="U29" s="37"/>
      <c r="V29" s="38"/>
      <c r="W29" s="38"/>
      <c r="X29" s="38"/>
      <c r="Y29" s="29"/>
    </row>
    <row r="30" spans="1:25" ht="25.5">
      <c r="A30" s="460" t="s">
        <v>26</v>
      </c>
      <c r="B30" s="461" t="s">
        <v>29</v>
      </c>
      <c r="C30" s="461" t="s">
        <v>26</v>
      </c>
      <c r="D30" s="452" t="s">
        <v>75</v>
      </c>
      <c r="E30" s="553" t="s">
        <v>158</v>
      </c>
      <c r="F30" s="332" t="s">
        <v>12</v>
      </c>
      <c r="G30" s="47" t="s">
        <v>27</v>
      </c>
      <c r="H30" s="79" t="s">
        <v>43</v>
      </c>
      <c r="I30" s="80"/>
      <c r="J30" s="81">
        <v>10</v>
      </c>
      <c r="K30" s="82">
        <f>SUM(J30-M30)</f>
        <v>10</v>
      </c>
      <c r="L30" s="82"/>
      <c r="M30" s="83"/>
      <c r="N30" s="81">
        <v>10</v>
      </c>
      <c r="O30" s="82">
        <f>SUM(N30-Q30)</f>
        <v>10</v>
      </c>
      <c r="P30" s="82"/>
      <c r="Q30" s="83"/>
      <c r="R30" s="384">
        <f t="shared" si="10"/>
        <v>10</v>
      </c>
      <c r="S30" s="385">
        <f t="shared" si="9"/>
        <v>0</v>
      </c>
      <c r="T30" s="386"/>
      <c r="U30" s="335" t="s">
        <v>125</v>
      </c>
      <c r="V30" s="51">
        <v>6</v>
      </c>
      <c r="W30" s="403">
        <v>6</v>
      </c>
      <c r="X30" s="51"/>
      <c r="Y30" s="335" t="s">
        <v>72</v>
      </c>
    </row>
    <row r="31" spans="1:25" ht="39" thickBot="1">
      <c r="A31" s="460"/>
      <c r="B31" s="461"/>
      <c r="C31" s="461"/>
      <c r="D31" s="452"/>
      <c r="E31" s="552"/>
      <c r="F31" s="332" t="s">
        <v>12</v>
      </c>
      <c r="G31" s="64"/>
      <c r="H31" s="84"/>
      <c r="I31" s="85"/>
      <c r="J31" s="86"/>
      <c r="K31" s="87">
        <f>SUM(J31-M31)</f>
        <v>0</v>
      </c>
      <c r="L31" s="88"/>
      <c r="M31" s="89"/>
      <c r="N31" s="86"/>
      <c r="O31" s="87">
        <f>SUM(N31-Q31)</f>
        <v>0</v>
      </c>
      <c r="P31" s="88"/>
      <c r="Q31" s="89"/>
      <c r="R31" s="384">
        <f t="shared" si="10"/>
        <v>0</v>
      </c>
      <c r="S31" s="385">
        <f t="shared" si="9"/>
        <v>0</v>
      </c>
      <c r="T31" s="386"/>
      <c r="U31" s="335" t="s">
        <v>126</v>
      </c>
      <c r="V31" s="51">
        <v>30</v>
      </c>
      <c r="W31" s="403">
        <v>40</v>
      </c>
      <c r="X31" s="51"/>
      <c r="Y31" s="335" t="s">
        <v>72</v>
      </c>
    </row>
    <row r="32" spans="1:25" ht="13.5" thickBot="1">
      <c r="A32" s="460"/>
      <c r="B32" s="461"/>
      <c r="C32" s="461"/>
      <c r="D32" s="452"/>
      <c r="E32" s="552"/>
      <c r="F32" s="68"/>
      <c r="G32" s="537" t="s">
        <v>28</v>
      </c>
      <c r="H32" s="508"/>
      <c r="I32" s="90">
        <f t="shared" ref="I32" si="16">SUM(I30+I31)</f>
        <v>0</v>
      </c>
      <c r="J32" s="56">
        <f t="shared" ref="J32:M32" si="17">SUM(J30+J31)</f>
        <v>10</v>
      </c>
      <c r="K32" s="58">
        <f t="shared" si="17"/>
        <v>10</v>
      </c>
      <c r="L32" s="58">
        <f t="shared" si="17"/>
        <v>0</v>
      </c>
      <c r="M32" s="59">
        <f t="shared" si="17"/>
        <v>0</v>
      </c>
      <c r="N32" s="56">
        <f t="shared" ref="N32:Q32" si="18">SUM(N30+N31)</f>
        <v>10</v>
      </c>
      <c r="O32" s="58">
        <f t="shared" si="18"/>
        <v>10</v>
      </c>
      <c r="P32" s="58">
        <f t="shared" si="18"/>
        <v>0</v>
      </c>
      <c r="Q32" s="59">
        <f t="shared" si="18"/>
        <v>0</v>
      </c>
      <c r="R32" s="384">
        <f t="shared" si="10"/>
        <v>10</v>
      </c>
      <c r="S32" s="385">
        <f t="shared" si="9"/>
        <v>0</v>
      </c>
      <c r="T32" s="386"/>
      <c r="U32" s="60"/>
      <c r="V32" s="51"/>
      <c r="W32" s="403"/>
      <c r="X32" s="51"/>
      <c r="Y32" s="335"/>
    </row>
    <row r="33" spans="1:25" ht="25.5">
      <c r="A33" s="460" t="s">
        <v>26</v>
      </c>
      <c r="B33" s="461" t="s">
        <v>29</v>
      </c>
      <c r="C33" s="461" t="s">
        <v>29</v>
      </c>
      <c r="D33" s="452" t="s">
        <v>185</v>
      </c>
      <c r="E33" s="553" t="s">
        <v>237</v>
      </c>
      <c r="F33" s="342" t="s">
        <v>12</v>
      </c>
      <c r="G33" s="47" t="s">
        <v>27</v>
      </c>
      <c r="H33" s="48" t="s">
        <v>43</v>
      </c>
      <c r="I33" s="40"/>
      <c r="J33" s="41">
        <v>5</v>
      </c>
      <c r="K33" s="92">
        <f>SUM(J33-M33)</f>
        <v>5</v>
      </c>
      <c r="L33" s="43"/>
      <c r="M33" s="44"/>
      <c r="N33" s="41">
        <v>5</v>
      </c>
      <c r="O33" s="92">
        <f>SUM(N33-Q33)</f>
        <v>5</v>
      </c>
      <c r="P33" s="43"/>
      <c r="Q33" s="44"/>
      <c r="R33" s="384">
        <f t="shared" si="10"/>
        <v>5</v>
      </c>
      <c r="S33" s="385">
        <f t="shared" si="9"/>
        <v>0</v>
      </c>
      <c r="T33" s="386"/>
      <c r="U33" s="45" t="s">
        <v>240</v>
      </c>
      <c r="V33" s="46">
        <v>2</v>
      </c>
      <c r="W33" s="403">
        <v>2</v>
      </c>
      <c r="X33" s="46"/>
      <c r="Y33" s="335" t="s">
        <v>72</v>
      </c>
    </row>
    <row r="34" spans="1:25" s="100" customFormat="1" ht="13.5" thickBot="1">
      <c r="A34" s="460"/>
      <c r="B34" s="461"/>
      <c r="C34" s="461"/>
      <c r="D34" s="452"/>
      <c r="E34" s="554"/>
      <c r="F34" s="348"/>
      <c r="G34" s="343"/>
      <c r="H34" s="93"/>
      <c r="I34" s="52"/>
      <c r="J34" s="94"/>
      <c r="K34" s="95"/>
      <c r="L34" s="95"/>
      <c r="M34" s="96"/>
      <c r="N34" s="94"/>
      <c r="O34" s="95"/>
      <c r="P34" s="95"/>
      <c r="Q34" s="96"/>
      <c r="R34" s="384">
        <f t="shared" si="10"/>
        <v>0</v>
      </c>
      <c r="S34" s="385">
        <f t="shared" si="9"/>
        <v>0</v>
      </c>
      <c r="T34" s="386"/>
      <c r="U34" s="97"/>
      <c r="V34" s="98"/>
      <c r="W34" s="404"/>
      <c r="X34" s="98"/>
      <c r="Y34" s="99"/>
    </row>
    <row r="35" spans="1:25" s="30" customFormat="1" ht="13.5" customHeight="1" thickBot="1">
      <c r="A35" s="460"/>
      <c r="B35" s="461"/>
      <c r="C35" s="461"/>
      <c r="D35" s="452"/>
      <c r="E35" s="555"/>
      <c r="F35" s="357"/>
      <c r="G35" s="559" t="s">
        <v>28</v>
      </c>
      <c r="H35" s="560"/>
      <c r="I35" s="101">
        <f t="shared" ref="I35:M35" si="19">SUM(I33:I34)</f>
        <v>0</v>
      </c>
      <c r="J35" s="102">
        <f>SUM(J33:J34)</f>
        <v>5</v>
      </c>
      <c r="K35" s="102">
        <f t="shared" si="19"/>
        <v>5</v>
      </c>
      <c r="L35" s="102">
        <f t="shared" si="19"/>
        <v>0</v>
      </c>
      <c r="M35" s="102">
        <f t="shared" si="19"/>
        <v>0</v>
      </c>
      <c r="N35" s="102">
        <f>SUM(N33:N34)</f>
        <v>5</v>
      </c>
      <c r="O35" s="102">
        <f t="shared" ref="O35:Q35" si="20">SUM(O33:O34)</f>
        <v>5</v>
      </c>
      <c r="P35" s="102">
        <f t="shared" si="20"/>
        <v>0</v>
      </c>
      <c r="Q35" s="102">
        <f t="shared" si="20"/>
        <v>0</v>
      </c>
      <c r="R35" s="384">
        <f t="shared" si="10"/>
        <v>5</v>
      </c>
      <c r="S35" s="385">
        <f t="shared" si="9"/>
        <v>0</v>
      </c>
      <c r="T35" s="386"/>
      <c r="U35" s="103"/>
      <c r="V35" s="104"/>
      <c r="W35" s="404"/>
      <c r="X35" s="104"/>
      <c r="Y35" s="105"/>
    </row>
    <row r="36" spans="1:25" ht="54" customHeight="1">
      <c r="A36" s="460" t="s">
        <v>26</v>
      </c>
      <c r="B36" s="461" t="s">
        <v>29</v>
      </c>
      <c r="C36" s="461" t="s">
        <v>30</v>
      </c>
      <c r="D36" s="452" t="s">
        <v>189</v>
      </c>
      <c r="E36" s="553" t="s">
        <v>138</v>
      </c>
      <c r="F36" s="332" t="s">
        <v>12</v>
      </c>
      <c r="G36" s="106" t="s">
        <v>27</v>
      </c>
      <c r="H36" s="107" t="s">
        <v>43</v>
      </c>
      <c r="I36" s="108"/>
      <c r="J36" s="109">
        <v>3.4</v>
      </c>
      <c r="K36" s="110">
        <f>SUM(J36-M36)</f>
        <v>3.4</v>
      </c>
      <c r="L36" s="111"/>
      <c r="M36" s="112"/>
      <c r="N36" s="109">
        <v>1.2</v>
      </c>
      <c r="O36" s="110">
        <f>SUM(N36-Q36)</f>
        <v>1.2</v>
      </c>
      <c r="P36" s="111"/>
      <c r="Q36" s="112"/>
      <c r="R36" s="384">
        <f t="shared" si="10"/>
        <v>1.2</v>
      </c>
      <c r="S36" s="385">
        <f t="shared" si="9"/>
        <v>2.2000000000000002</v>
      </c>
      <c r="T36" s="386"/>
      <c r="U36" s="97" t="s">
        <v>223</v>
      </c>
      <c r="V36" s="114">
        <v>450</v>
      </c>
      <c r="W36" s="403">
        <v>210</v>
      </c>
      <c r="X36" s="114"/>
      <c r="Y36" s="335" t="s">
        <v>72</v>
      </c>
    </row>
    <row r="37" spans="1:25" s="100" customFormat="1" ht="24" customHeight="1" thickBot="1">
      <c r="A37" s="460"/>
      <c r="B37" s="461"/>
      <c r="C37" s="461"/>
      <c r="D37" s="452"/>
      <c r="E37" s="552"/>
      <c r="F37" s="54" t="s">
        <v>12</v>
      </c>
      <c r="G37" s="115" t="s">
        <v>36</v>
      </c>
      <c r="H37" s="116"/>
      <c r="I37" s="108"/>
      <c r="J37" s="109">
        <v>39.200000000000003</v>
      </c>
      <c r="K37" s="117">
        <f t="shared" ref="K37" si="21">SUM(J37-M37)</f>
        <v>39.200000000000003</v>
      </c>
      <c r="L37" s="118"/>
      <c r="M37" s="119"/>
      <c r="N37" s="109">
        <v>53.5</v>
      </c>
      <c r="O37" s="117">
        <f t="shared" ref="O37" si="22">SUM(N37-Q37)</f>
        <v>53.5</v>
      </c>
      <c r="P37" s="118"/>
      <c r="Q37" s="119"/>
      <c r="R37" s="384">
        <f t="shared" si="10"/>
        <v>53.5</v>
      </c>
      <c r="S37" s="385">
        <f t="shared" si="9"/>
        <v>-14.299999999999997</v>
      </c>
      <c r="T37" s="386"/>
      <c r="U37" s="97"/>
      <c r="V37" s="120"/>
      <c r="W37" s="404"/>
      <c r="X37" s="120"/>
      <c r="Y37" s="335" t="s">
        <v>72</v>
      </c>
    </row>
    <row r="38" spans="1:25" s="30" customFormat="1" ht="13.5" thickBot="1">
      <c r="A38" s="460"/>
      <c r="B38" s="461"/>
      <c r="C38" s="461"/>
      <c r="D38" s="452"/>
      <c r="E38" s="552"/>
      <c r="F38" s="68"/>
      <c r="G38" s="537" t="s">
        <v>28</v>
      </c>
      <c r="H38" s="475"/>
      <c r="I38" s="90">
        <f t="shared" ref="I38:M38" si="23">SUM(I36:I37)</f>
        <v>0</v>
      </c>
      <c r="J38" s="121">
        <f t="shared" si="23"/>
        <v>42.6</v>
      </c>
      <c r="K38" s="90">
        <f t="shared" si="23"/>
        <v>42.6</v>
      </c>
      <c r="L38" s="91">
        <f t="shared" si="23"/>
        <v>0</v>
      </c>
      <c r="M38" s="91">
        <f t="shared" si="23"/>
        <v>0</v>
      </c>
      <c r="N38" s="121">
        <f t="shared" ref="N38:Q38" si="24">SUM(N36:N37)</f>
        <v>54.7</v>
      </c>
      <c r="O38" s="90">
        <f t="shared" si="24"/>
        <v>54.7</v>
      </c>
      <c r="P38" s="91">
        <f t="shared" si="24"/>
        <v>0</v>
      </c>
      <c r="Q38" s="91">
        <f t="shared" si="24"/>
        <v>0</v>
      </c>
      <c r="R38" s="384">
        <f t="shared" si="10"/>
        <v>54.7</v>
      </c>
      <c r="S38" s="385">
        <f t="shared" si="9"/>
        <v>-12.100000000000001</v>
      </c>
      <c r="T38" s="386"/>
      <c r="U38" s="60"/>
      <c r="V38" s="51"/>
      <c r="W38" s="404"/>
      <c r="X38" s="51"/>
      <c r="Y38" s="335"/>
    </row>
    <row r="39" spans="1:25" ht="100.5" customHeight="1">
      <c r="A39" s="460" t="s">
        <v>26</v>
      </c>
      <c r="B39" s="461" t="s">
        <v>29</v>
      </c>
      <c r="C39" s="461" t="s">
        <v>33</v>
      </c>
      <c r="D39" s="452" t="s">
        <v>188</v>
      </c>
      <c r="E39" s="561" t="s">
        <v>140</v>
      </c>
      <c r="F39" s="332" t="s">
        <v>12</v>
      </c>
      <c r="G39" s="106" t="s">
        <v>36</v>
      </c>
      <c r="H39" s="122" t="s">
        <v>142</v>
      </c>
      <c r="I39" s="108"/>
      <c r="J39" s="113">
        <v>0.2</v>
      </c>
      <c r="K39" s="110">
        <f>SUM(J39-M39)</f>
        <v>0.2</v>
      </c>
      <c r="L39" s="111"/>
      <c r="M39" s="112"/>
      <c r="N39" s="113">
        <v>0.2</v>
      </c>
      <c r="O39" s="110">
        <f>SUM(N39-Q39)</f>
        <v>0.2</v>
      </c>
      <c r="P39" s="111"/>
      <c r="Q39" s="112"/>
      <c r="R39" s="384">
        <f t="shared" si="10"/>
        <v>0.2</v>
      </c>
      <c r="S39" s="385">
        <f t="shared" si="9"/>
        <v>0</v>
      </c>
      <c r="T39" s="386"/>
      <c r="U39" s="97" t="s">
        <v>141</v>
      </c>
      <c r="V39" s="114">
        <v>6</v>
      </c>
      <c r="W39" s="403">
        <v>3</v>
      </c>
      <c r="X39" s="114"/>
      <c r="Y39" s="335" t="s">
        <v>72</v>
      </c>
    </row>
    <row r="40" spans="1:25" s="100" customFormat="1" ht="13.5" thickBot="1">
      <c r="A40" s="460"/>
      <c r="B40" s="461"/>
      <c r="C40" s="461"/>
      <c r="D40" s="452"/>
      <c r="E40" s="561"/>
      <c r="F40" s="54"/>
      <c r="G40" s="115"/>
      <c r="H40" s="116"/>
      <c r="I40" s="108"/>
      <c r="J40" s="113"/>
      <c r="K40" s="117">
        <f>SUM(J40-M40)</f>
        <v>0</v>
      </c>
      <c r="L40" s="118"/>
      <c r="M40" s="119"/>
      <c r="N40" s="113"/>
      <c r="O40" s="117">
        <f>SUM(N40-Q40)</f>
        <v>0</v>
      </c>
      <c r="P40" s="118"/>
      <c r="Q40" s="119"/>
      <c r="R40" s="384">
        <f t="shared" si="10"/>
        <v>0</v>
      </c>
      <c r="S40" s="385">
        <f t="shared" si="9"/>
        <v>0</v>
      </c>
      <c r="T40" s="386"/>
      <c r="U40" s="97"/>
      <c r="V40" s="120"/>
      <c r="W40" s="404"/>
      <c r="X40" s="120"/>
      <c r="Y40" s="335" t="s">
        <v>72</v>
      </c>
    </row>
    <row r="41" spans="1:25" s="30" customFormat="1" ht="13.5" thickBot="1">
      <c r="A41" s="460"/>
      <c r="B41" s="461"/>
      <c r="C41" s="461"/>
      <c r="D41" s="452"/>
      <c r="E41" s="561"/>
      <c r="F41" s="68"/>
      <c r="G41" s="537" t="s">
        <v>28</v>
      </c>
      <c r="H41" s="475"/>
      <c r="I41" s="90">
        <f t="shared" ref="I41:Q41" si="25">SUM(I39+I40)</f>
        <v>0</v>
      </c>
      <c r="J41" s="121">
        <f t="shared" si="25"/>
        <v>0.2</v>
      </c>
      <c r="K41" s="91">
        <f t="shared" si="25"/>
        <v>0.2</v>
      </c>
      <c r="L41" s="91">
        <f t="shared" si="25"/>
        <v>0</v>
      </c>
      <c r="M41" s="56">
        <f t="shared" si="25"/>
        <v>0</v>
      </c>
      <c r="N41" s="121">
        <f t="shared" si="25"/>
        <v>0.2</v>
      </c>
      <c r="O41" s="91">
        <f t="shared" si="25"/>
        <v>0.2</v>
      </c>
      <c r="P41" s="91">
        <f t="shared" si="25"/>
        <v>0</v>
      </c>
      <c r="Q41" s="56">
        <f t="shared" si="25"/>
        <v>0</v>
      </c>
      <c r="R41" s="384">
        <f t="shared" si="10"/>
        <v>0.2</v>
      </c>
      <c r="S41" s="385">
        <f t="shared" si="9"/>
        <v>0</v>
      </c>
      <c r="T41" s="386"/>
      <c r="U41" s="97"/>
      <c r="V41" s="120"/>
      <c r="W41" s="404"/>
      <c r="X41" s="51"/>
      <c r="Y41" s="335"/>
    </row>
    <row r="42" spans="1:25" ht="25.5">
      <c r="A42" s="562" t="s">
        <v>26</v>
      </c>
      <c r="B42" s="534" t="s">
        <v>29</v>
      </c>
      <c r="C42" s="534" t="s">
        <v>34</v>
      </c>
      <c r="D42" s="634" t="s">
        <v>185</v>
      </c>
      <c r="E42" s="553" t="s">
        <v>178</v>
      </c>
      <c r="F42" s="333" t="s">
        <v>12</v>
      </c>
      <c r="G42" s="123" t="s">
        <v>27</v>
      </c>
      <c r="H42" s="124" t="s">
        <v>43</v>
      </c>
      <c r="I42" s="52"/>
      <c r="J42" s="125">
        <v>12</v>
      </c>
      <c r="K42" s="53">
        <f>SUM(J42-M42)</f>
        <v>12</v>
      </c>
      <c r="L42" s="53"/>
      <c r="M42" s="126"/>
      <c r="N42" s="125">
        <v>11.9</v>
      </c>
      <c r="O42" s="53">
        <f>SUM(N42-Q42)</f>
        <v>11.9</v>
      </c>
      <c r="P42" s="53"/>
      <c r="Q42" s="126"/>
      <c r="R42" s="384">
        <f t="shared" si="10"/>
        <v>11.9</v>
      </c>
      <c r="S42" s="385">
        <f t="shared" si="9"/>
        <v>9.9999999999999645E-2</v>
      </c>
      <c r="T42" s="386"/>
      <c r="U42" s="97" t="s">
        <v>224</v>
      </c>
      <c r="V42" s="98" t="s">
        <v>13</v>
      </c>
      <c r="W42" s="403">
        <v>2</v>
      </c>
      <c r="X42" s="98"/>
      <c r="Y42" s="99" t="s">
        <v>72</v>
      </c>
    </row>
    <row r="43" spans="1:25" ht="13.5" thickBot="1">
      <c r="A43" s="563"/>
      <c r="B43" s="535"/>
      <c r="C43" s="535"/>
      <c r="D43" s="635"/>
      <c r="E43" s="554"/>
      <c r="F43" s="333"/>
      <c r="G43" s="127"/>
      <c r="H43" s="128"/>
      <c r="I43" s="52"/>
      <c r="J43" s="125"/>
      <c r="K43" s="53">
        <f>SUM(J43-M43)</f>
        <v>0</v>
      </c>
      <c r="L43" s="53"/>
      <c r="M43" s="43"/>
      <c r="N43" s="125"/>
      <c r="O43" s="53">
        <f>SUM(N43-Q43)</f>
        <v>0</v>
      </c>
      <c r="P43" s="53"/>
      <c r="Q43" s="43"/>
      <c r="R43" s="384">
        <f t="shared" si="10"/>
        <v>0</v>
      </c>
      <c r="S43" s="385">
        <f t="shared" si="9"/>
        <v>0</v>
      </c>
      <c r="T43" s="386"/>
      <c r="U43" s="97"/>
      <c r="V43" s="98"/>
      <c r="W43" s="98"/>
      <c r="X43" s="98"/>
      <c r="Y43" s="99"/>
    </row>
    <row r="44" spans="1:25" ht="13.5" thickBot="1">
      <c r="A44" s="564"/>
      <c r="B44" s="536"/>
      <c r="C44" s="536"/>
      <c r="D44" s="636"/>
      <c r="E44" s="555"/>
      <c r="F44" s="129"/>
      <c r="G44" s="631" t="s">
        <v>28</v>
      </c>
      <c r="H44" s="633"/>
      <c r="I44" s="101">
        <f t="shared" ref="I44:M44" si="26">SUM(I42:I43)</f>
        <v>0</v>
      </c>
      <c r="J44" s="102">
        <f t="shared" si="26"/>
        <v>12</v>
      </c>
      <c r="K44" s="102">
        <f t="shared" si="26"/>
        <v>12</v>
      </c>
      <c r="L44" s="102">
        <f t="shared" si="26"/>
        <v>0</v>
      </c>
      <c r="M44" s="102">
        <f t="shared" si="26"/>
        <v>0</v>
      </c>
      <c r="N44" s="102">
        <f t="shared" ref="N44:Q44" si="27">SUM(N42:N43)</f>
        <v>11.9</v>
      </c>
      <c r="O44" s="102">
        <f t="shared" si="27"/>
        <v>11.9</v>
      </c>
      <c r="P44" s="102">
        <f t="shared" si="27"/>
        <v>0</v>
      </c>
      <c r="Q44" s="102">
        <f t="shared" si="27"/>
        <v>0</v>
      </c>
      <c r="R44" s="384">
        <f t="shared" si="10"/>
        <v>11.9</v>
      </c>
      <c r="S44" s="385">
        <f t="shared" si="9"/>
        <v>9.9999999999999645E-2</v>
      </c>
      <c r="T44" s="386"/>
      <c r="U44" s="103"/>
      <c r="V44" s="104"/>
      <c r="W44" s="104"/>
      <c r="X44" s="104"/>
      <c r="Y44" s="105"/>
    </row>
    <row r="45" spans="1:25" ht="13.5" thickBot="1">
      <c r="A45" s="69" t="s">
        <v>26</v>
      </c>
      <c r="B45" s="70" t="s">
        <v>29</v>
      </c>
      <c r="C45" s="71"/>
      <c r="D45" s="354"/>
      <c r="E45" s="453" t="s">
        <v>32</v>
      </c>
      <c r="F45" s="454"/>
      <c r="G45" s="454"/>
      <c r="H45" s="455"/>
      <c r="I45" s="131">
        <f>I32+I35+I38+I41+I44</f>
        <v>0</v>
      </c>
      <c r="J45" s="131">
        <f t="shared" ref="J45:Q45" si="28">J32+J35+J38+J41+J44</f>
        <v>69.800000000000011</v>
      </c>
      <c r="K45" s="131">
        <f t="shared" si="28"/>
        <v>69.800000000000011</v>
      </c>
      <c r="L45" s="131">
        <f t="shared" si="28"/>
        <v>0</v>
      </c>
      <c r="M45" s="131">
        <f t="shared" si="28"/>
        <v>0</v>
      </c>
      <c r="N45" s="131">
        <f t="shared" si="28"/>
        <v>81.800000000000011</v>
      </c>
      <c r="O45" s="131">
        <f t="shared" si="28"/>
        <v>81.800000000000011</v>
      </c>
      <c r="P45" s="131">
        <f t="shared" si="28"/>
        <v>0</v>
      </c>
      <c r="Q45" s="131">
        <f t="shared" si="28"/>
        <v>0</v>
      </c>
      <c r="R45" s="384">
        <f t="shared" si="10"/>
        <v>81.800000000000011</v>
      </c>
      <c r="S45" s="385">
        <f t="shared" si="9"/>
        <v>-12</v>
      </c>
      <c r="T45" s="386"/>
      <c r="U45" s="74"/>
      <c r="V45" s="75"/>
      <c r="W45" s="75"/>
      <c r="X45" s="75"/>
      <c r="Y45" s="76"/>
    </row>
    <row r="46" spans="1:25" s="30" customFormat="1" ht="13.5" thickBot="1">
      <c r="A46" s="31" t="s">
        <v>26</v>
      </c>
      <c r="B46" s="132"/>
      <c r="C46" s="133"/>
      <c r="D46" s="134"/>
      <c r="E46" s="631" t="s">
        <v>38</v>
      </c>
      <c r="F46" s="632"/>
      <c r="G46" s="632"/>
      <c r="H46" s="633"/>
      <c r="I46" s="131">
        <f t="shared" ref="I46:Q46" si="29">I28+I45</f>
        <v>0</v>
      </c>
      <c r="J46" s="131">
        <f t="shared" si="29"/>
        <v>413.63599999999997</v>
      </c>
      <c r="K46" s="131">
        <f t="shared" si="29"/>
        <v>224.7</v>
      </c>
      <c r="L46" s="131">
        <f t="shared" si="29"/>
        <v>0</v>
      </c>
      <c r="M46" s="131">
        <f t="shared" si="29"/>
        <v>0</v>
      </c>
      <c r="N46" s="131">
        <f t="shared" si="29"/>
        <v>424.29999999999995</v>
      </c>
      <c r="O46" s="131">
        <f t="shared" si="29"/>
        <v>424.29999999999995</v>
      </c>
      <c r="P46" s="131">
        <f t="shared" si="29"/>
        <v>0</v>
      </c>
      <c r="Q46" s="131">
        <f t="shared" si="29"/>
        <v>0</v>
      </c>
      <c r="R46" s="384">
        <f t="shared" si="10"/>
        <v>424.29999999999995</v>
      </c>
      <c r="S46" s="385">
        <f t="shared" si="9"/>
        <v>-10.663999999999987</v>
      </c>
      <c r="T46" s="386"/>
      <c r="U46" s="135"/>
      <c r="V46" s="38"/>
      <c r="W46" s="38"/>
      <c r="X46" s="38"/>
      <c r="Y46" s="29"/>
    </row>
    <row r="47" spans="1:25" ht="13.5" thickBot="1">
      <c r="A47" s="31" t="s">
        <v>29</v>
      </c>
      <c r="B47" s="136"/>
      <c r="C47" s="33"/>
      <c r="D47" s="34" t="s">
        <v>120</v>
      </c>
      <c r="E47" s="538" t="s">
        <v>76</v>
      </c>
      <c r="F47" s="539"/>
      <c r="G47" s="539"/>
      <c r="H47" s="539"/>
      <c r="I47" s="137"/>
      <c r="J47" s="138"/>
      <c r="K47" s="138"/>
      <c r="L47" s="138"/>
      <c r="M47" s="138"/>
      <c r="N47" s="138"/>
      <c r="O47" s="138"/>
      <c r="P47" s="138"/>
      <c r="Q47" s="138"/>
      <c r="R47" s="384">
        <f t="shared" si="10"/>
        <v>0</v>
      </c>
      <c r="S47" s="385">
        <f t="shared" si="9"/>
        <v>0</v>
      </c>
      <c r="T47" s="386"/>
      <c r="U47" s="135"/>
      <c r="V47" s="38"/>
      <c r="W47" s="38"/>
      <c r="X47" s="38"/>
      <c r="Y47" s="29"/>
    </row>
    <row r="48" spans="1:25" ht="13.5" thickBot="1">
      <c r="A48" s="31" t="s">
        <v>29</v>
      </c>
      <c r="B48" s="32" t="s">
        <v>26</v>
      </c>
      <c r="C48" s="33"/>
      <c r="D48" s="139" t="s">
        <v>121</v>
      </c>
      <c r="E48" s="456" t="s">
        <v>77</v>
      </c>
      <c r="F48" s="457"/>
      <c r="G48" s="457"/>
      <c r="H48" s="457"/>
      <c r="I48" s="35"/>
      <c r="J48" s="36"/>
      <c r="K48" s="36"/>
      <c r="L48" s="36"/>
      <c r="M48" s="36"/>
      <c r="N48" s="36"/>
      <c r="O48" s="36"/>
      <c r="P48" s="36"/>
      <c r="Q48" s="36"/>
      <c r="R48" s="384">
        <f t="shared" si="10"/>
        <v>0</v>
      </c>
      <c r="S48" s="385">
        <f t="shared" si="9"/>
        <v>0</v>
      </c>
      <c r="T48" s="386"/>
      <c r="U48" s="135"/>
      <c r="V48" s="38"/>
      <c r="W48" s="38"/>
      <c r="X48" s="38"/>
      <c r="Y48" s="29"/>
    </row>
    <row r="49" spans="1:25">
      <c r="A49" s="429" t="s">
        <v>29</v>
      </c>
      <c r="B49" s="425" t="s">
        <v>26</v>
      </c>
      <c r="C49" s="430" t="s">
        <v>26</v>
      </c>
      <c r="D49" s="437" t="s">
        <v>191</v>
      </c>
      <c r="E49" s="527" t="s">
        <v>184</v>
      </c>
      <c r="F49" s="51">
        <v>1</v>
      </c>
      <c r="G49" s="64" t="s">
        <v>27</v>
      </c>
      <c r="H49" s="140" t="s">
        <v>65</v>
      </c>
      <c r="I49" s="141"/>
      <c r="J49" s="142">
        <v>16</v>
      </c>
      <c r="K49" s="92">
        <f>SUM(J49-M49)</f>
        <v>16</v>
      </c>
      <c r="L49" s="92"/>
      <c r="M49" s="83"/>
      <c r="N49" s="142">
        <v>17</v>
      </c>
      <c r="O49" s="92">
        <f>SUM(N49-Q49)</f>
        <v>17</v>
      </c>
      <c r="P49" s="92"/>
      <c r="Q49" s="83"/>
      <c r="R49" s="384">
        <f t="shared" si="10"/>
        <v>17</v>
      </c>
      <c r="S49" s="385">
        <f t="shared" si="9"/>
        <v>-1</v>
      </c>
      <c r="T49" s="386"/>
      <c r="U49" s="522" t="s">
        <v>225</v>
      </c>
      <c r="V49" s="524">
        <v>150</v>
      </c>
      <c r="W49" s="524">
        <v>147</v>
      </c>
      <c r="X49" s="368"/>
      <c r="Y49" s="336" t="s">
        <v>72</v>
      </c>
    </row>
    <row r="50" spans="1:25" ht="13.5" thickBot="1">
      <c r="A50" s="429"/>
      <c r="B50" s="425"/>
      <c r="C50" s="430"/>
      <c r="D50" s="437"/>
      <c r="E50" s="528"/>
      <c r="F50" s="143">
        <v>1</v>
      </c>
      <c r="G50" s="144" t="s">
        <v>52</v>
      </c>
      <c r="H50" s="145" t="s">
        <v>47</v>
      </c>
      <c r="I50" s="146"/>
      <c r="J50" s="147"/>
      <c r="K50" s="50">
        <f>SUM(J50-M50)</f>
        <v>0</v>
      </c>
      <c r="L50" s="50"/>
      <c r="M50" s="66"/>
      <c r="N50" s="147"/>
      <c r="O50" s="50">
        <f>SUM(N50-Q50)</f>
        <v>0</v>
      </c>
      <c r="P50" s="50"/>
      <c r="Q50" s="66"/>
      <c r="R50" s="384">
        <f t="shared" si="10"/>
        <v>0</v>
      </c>
      <c r="S50" s="385">
        <f t="shared" si="9"/>
        <v>0</v>
      </c>
      <c r="T50" s="386"/>
      <c r="U50" s="523"/>
      <c r="V50" s="525"/>
      <c r="W50" s="525"/>
      <c r="X50" s="369"/>
      <c r="Y50" s="336" t="s">
        <v>72</v>
      </c>
    </row>
    <row r="51" spans="1:25" ht="13.5" thickBot="1">
      <c r="A51" s="429"/>
      <c r="B51" s="425"/>
      <c r="C51" s="430"/>
      <c r="D51" s="437"/>
      <c r="E51" s="529"/>
      <c r="F51" s="148"/>
      <c r="G51" s="450" t="s">
        <v>28</v>
      </c>
      <c r="H51" s="448"/>
      <c r="I51" s="91">
        <f t="shared" ref="I51:Q51" si="30">SUM(I49:I50)</f>
        <v>0</v>
      </c>
      <c r="J51" s="91">
        <f t="shared" si="30"/>
        <v>16</v>
      </c>
      <c r="K51" s="91">
        <f t="shared" si="30"/>
        <v>16</v>
      </c>
      <c r="L51" s="91">
        <f t="shared" si="30"/>
        <v>0</v>
      </c>
      <c r="M51" s="91">
        <f t="shared" si="30"/>
        <v>0</v>
      </c>
      <c r="N51" s="91">
        <f t="shared" si="30"/>
        <v>17</v>
      </c>
      <c r="O51" s="91">
        <f t="shared" si="30"/>
        <v>17</v>
      </c>
      <c r="P51" s="91">
        <f t="shared" si="30"/>
        <v>0</v>
      </c>
      <c r="Q51" s="91">
        <f t="shared" si="30"/>
        <v>0</v>
      </c>
      <c r="R51" s="384">
        <f t="shared" si="10"/>
        <v>17</v>
      </c>
      <c r="S51" s="385">
        <f t="shared" si="9"/>
        <v>-1</v>
      </c>
      <c r="T51" s="386"/>
      <c r="U51" s="151"/>
      <c r="V51" s="148"/>
      <c r="W51" s="148"/>
      <c r="X51" s="148"/>
      <c r="Y51" s="336"/>
    </row>
    <row r="52" spans="1:25" ht="38.25">
      <c r="A52" s="444" t="s">
        <v>29</v>
      </c>
      <c r="B52" s="431" t="s">
        <v>26</v>
      </c>
      <c r="C52" s="431" t="s">
        <v>29</v>
      </c>
      <c r="D52" s="441" t="s">
        <v>211</v>
      </c>
      <c r="E52" s="516" t="s">
        <v>199</v>
      </c>
      <c r="F52" s="347" t="s">
        <v>12</v>
      </c>
      <c r="G52" s="149" t="s">
        <v>27</v>
      </c>
      <c r="H52" s="152" t="s">
        <v>65</v>
      </c>
      <c r="I52" s="153"/>
      <c r="J52" s="147">
        <v>5.6</v>
      </c>
      <c r="K52" s="50">
        <f>SUM(J52-M52)</f>
        <v>5.6</v>
      </c>
      <c r="L52" s="50"/>
      <c r="M52" s="67"/>
      <c r="N52" s="147">
        <v>5.0999999999999996</v>
      </c>
      <c r="O52" s="50">
        <f>SUM(N52-Q52)</f>
        <v>5.0999999999999996</v>
      </c>
      <c r="P52" s="50"/>
      <c r="Q52" s="67"/>
      <c r="R52" s="384">
        <f t="shared" si="10"/>
        <v>5.0999999999999996</v>
      </c>
      <c r="S52" s="385">
        <f t="shared" si="9"/>
        <v>0.5</v>
      </c>
      <c r="T52" s="386"/>
      <c r="U52" s="151" t="s">
        <v>200</v>
      </c>
      <c r="V52" s="148">
        <v>50</v>
      </c>
      <c r="W52" s="148">
        <v>56</v>
      </c>
      <c r="X52" s="148"/>
      <c r="Y52" s="336" t="s">
        <v>72</v>
      </c>
    </row>
    <row r="53" spans="1:25" ht="13.5" thickBot="1">
      <c r="A53" s="445"/>
      <c r="B53" s="432"/>
      <c r="C53" s="432"/>
      <c r="D53" s="442"/>
      <c r="E53" s="517"/>
      <c r="F53" s="347"/>
      <c r="G53" s="149"/>
      <c r="H53" s="152"/>
      <c r="I53" s="65"/>
      <c r="J53" s="147"/>
      <c r="K53" s="50">
        <f>SUM(J53-M53)</f>
        <v>0</v>
      </c>
      <c r="L53" s="50"/>
      <c r="M53" s="66"/>
      <c r="N53" s="147"/>
      <c r="O53" s="50">
        <f>SUM(N53-Q53)</f>
        <v>0</v>
      </c>
      <c r="P53" s="50"/>
      <c r="Q53" s="66"/>
      <c r="R53" s="384">
        <f t="shared" si="10"/>
        <v>0</v>
      </c>
      <c r="S53" s="385">
        <f t="shared" si="9"/>
        <v>0</v>
      </c>
      <c r="T53" s="386"/>
      <c r="U53" s="155"/>
      <c r="V53" s="148"/>
      <c r="W53" s="148"/>
      <c r="X53" s="148"/>
      <c r="Y53" s="336"/>
    </row>
    <row r="54" spans="1:25" ht="13.5" thickBot="1">
      <c r="A54" s="446"/>
      <c r="B54" s="433"/>
      <c r="C54" s="433"/>
      <c r="D54" s="443"/>
      <c r="E54" s="518"/>
      <c r="F54" s="347"/>
      <c r="G54" s="426" t="s">
        <v>28</v>
      </c>
      <c r="H54" s="427"/>
      <c r="I54" s="156">
        <f t="shared" ref="I54:M54" si="31">SUM(I52+I53)</f>
        <v>0</v>
      </c>
      <c r="J54" s="102">
        <f t="shared" si="31"/>
        <v>5.6</v>
      </c>
      <c r="K54" s="157">
        <f t="shared" si="31"/>
        <v>5.6</v>
      </c>
      <c r="L54" s="157">
        <f t="shared" si="31"/>
        <v>0</v>
      </c>
      <c r="M54" s="158">
        <f t="shared" si="31"/>
        <v>0</v>
      </c>
      <c r="N54" s="102">
        <f t="shared" ref="N54:Q54" si="32">SUM(N52+N53)</f>
        <v>5.0999999999999996</v>
      </c>
      <c r="O54" s="157">
        <f t="shared" si="32"/>
        <v>5.0999999999999996</v>
      </c>
      <c r="P54" s="157">
        <f t="shared" si="32"/>
        <v>0</v>
      </c>
      <c r="Q54" s="158">
        <f t="shared" si="32"/>
        <v>0</v>
      </c>
      <c r="R54" s="384">
        <f t="shared" si="10"/>
        <v>5.0999999999999996</v>
      </c>
      <c r="S54" s="385">
        <f t="shared" si="9"/>
        <v>0.5</v>
      </c>
      <c r="T54" s="386"/>
      <c r="U54" s="161"/>
      <c r="V54" s="148"/>
      <c r="W54" s="148"/>
      <c r="X54" s="148"/>
      <c r="Y54" s="336"/>
    </row>
    <row r="55" spans="1:25">
      <c r="A55" s="444" t="s">
        <v>29</v>
      </c>
      <c r="B55" s="431" t="s">
        <v>26</v>
      </c>
      <c r="C55" s="431" t="s">
        <v>30</v>
      </c>
      <c r="D55" s="441" t="s">
        <v>191</v>
      </c>
      <c r="E55" s="516" t="s">
        <v>179</v>
      </c>
      <c r="F55" s="347" t="s">
        <v>12</v>
      </c>
      <c r="G55" s="149" t="s">
        <v>27</v>
      </c>
      <c r="H55" s="152" t="s">
        <v>43</v>
      </c>
      <c r="I55" s="153"/>
      <c r="J55" s="147">
        <v>12.6</v>
      </c>
      <c r="K55" s="50">
        <f>SUM(J55-M55)</f>
        <v>12.6</v>
      </c>
      <c r="L55" s="50"/>
      <c r="M55" s="67"/>
      <c r="N55" s="147">
        <v>9.8000000000000007</v>
      </c>
      <c r="O55" s="50">
        <f>SUM(N55-Q55)</f>
        <v>9.8000000000000007</v>
      </c>
      <c r="P55" s="50"/>
      <c r="Q55" s="67"/>
      <c r="R55" s="384">
        <f t="shared" si="10"/>
        <v>9.8000000000000007</v>
      </c>
      <c r="S55" s="385">
        <f t="shared" si="9"/>
        <v>2.7999999999999989</v>
      </c>
      <c r="T55" s="386"/>
      <c r="U55" s="155" t="s">
        <v>180</v>
      </c>
      <c r="V55" s="148">
        <v>2300</v>
      </c>
      <c r="W55" s="148">
        <v>2029</v>
      </c>
      <c r="X55" s="148"/>
      <c r="Y55" s="336" t="s">
        <v>72</v>
      </c>
    </row>
    <row r="56" spans="1:25" ht="13.5" thickBot="1">
      <c r="A56" s="445"/>
      <c r="B56" s="432"/>
      <c r="C56" s="432"/>
      <c r="D56" s="442"/>
      <c r="E56" s="517"/>
      <c r="F56" s="347" t="s">
        <v>12</v>
      </c>
      <c r="G56" s="149" t="s">
        <v>27</v>
      </c>
      <c r="H56" s="152" t="s">
        <v>43</v>
      </c>
      <c r="I56" s="65"/>
      <c r="J56" s="147"/>
      <c r="K56" s="50">
        <f>SUM(J56-M56)</f>
        <v>0</v>
      </c>
      <c r="L56" s="50"/>
      <c r="M56" s="66"/>
      <c r="N56" s="147"/>
      <c r="O56" s="50">
        <f>SUM(N56-Q56)</f>
        <v>0</v>
      </c>
      <c r="P56" s="50"/>
      <c r="Q56" s="66"/>
      <c r="R56" s="384">
        <f t="shared" si="10"/>
        <v>0</v>
      </c>
      <c r="S56" s="385">
        <f t="shared" si="9"/>
        <v>0</v>
      </c>
      <c r="T56" s="386"/>
      <c r="U56" s="155"/>
      <c r="V56" s="148"/>
      <c r="W56" s="148"/>
      <c r="X56" s="148"/>
      <c r="Y56" s="336" t="s">
        <v>72</v>
      </c>
    </row>
    <row r="57" spans="1:25" ht="13.5" thickBot="1">
      <c r="A57" s="446"/>
      <c r="B57" s="433"/>
      <c r="C57" s="433"/>
      <c r="D57" s="443"/>
      <c r="E57" s="518"/>
      <c r="F57" s="347"/>
      <c r="G57" s="426" t="s">
        <v>28</v>
      </c>
      <c r="H57" s="427"/>
      <c r="I57" s="156">
        <f t="shared" ref="I57" si="33">SUM(I55+I56)</f>
        <v>0</v>
      </c>
      <c r="J57" s="102">
        <f t="shared" ref="J57:M57" si="34">SUM(J55+J56)</f>
        <v>12.6</v>
      </c>
      <c r="K57" s="157">
        <f t="shared" si="34"/>
        <v>12.6</v>
      </c>
      <c r="L57" s="157">
        <f t="shared" si="34"/>
        <v>0</v>
      </c>
      <c r="M57" s="158">
        <f t="shared" si="34"/>
        <v>0</v>
      </c>
      <c r="N57" s="102">
        <f t="shared" ref="N57:Q57" si="35">SUM(N55+N56)</f>
        <v>9.8000000000000007</v>
      </c>
      <c r="O57" s="157">
        <f t="shared" si="35"/>
        <v>9.8000000000000007</v>
      </c>
      <c r="P57" s="157">
        <f t="shared" si="35"/>
        <v>0</v>
      </c>
      <c r="Q57" s="158">
        <f t="shared" si="35"/>
        <v>0</v>
      </c>
      <c r="R57" s="384">
        <f t="shared" si="10"/>
        <v>9.8000000000000007</v>
      </c>
      <c r="S57" s="385">
        <f t="shared" si="9"/>
        <v>2.7999999999999989</v>
      </c>
      <c r="T57" s="386"/>
      <c r="U57" s="161"/>
      <c r="V57" s="148"/>
      <c r="W57" s="148"/>
      <c r="X57" s="148"/>
      <c r="Y57" s="336"/>
    </row>
    <row r="58" spans="1:25" ht="13.5" thickBot="1">
      <c r="A58" s="69" t="s">
        <v>29</v>
      </c>
      <c r="B58" s="70" t="s">
        <v>26</v>
      </c>
      <c r="C58" s="71"/>
      <c r="D58" s="354"/>
      <c r="E58" s="453" t="s">
        <v>32</v>
      </c>
      <c r="F58" s="454"/>
      <c r="G58" s="454"/>
      <c r="H58" s="455"/>
      <c r="I58" s="131">
        <f>I51+I57+I54</f>
        <v>0</v>
      </c>
      <c r="J58" s="160">
        <f t="shared" ref="J58:M58" si="36">J51+J57+J54</f>
        <v>34.200000000000003</v>
      </c>
      <c r="K58" s="160">
        <f t="shared" si="36"/>
        <v>34.200000000000003</v>
      </c>
      <c r="L58" s="160">
        <f t="shared" si="36"/>
        <v>0</v>
      </c>
      <c r="M58" s="160">
        <f t="shared" si="36"/>
        <v>0</v>
      </c>
      <c r="N58" s="160">
        <f t="shared" ref="N58:Q58" si="37">N51+N57+N54</f>
        <v>31.9</v>
      </c>
      <c r="O58" s="160">
        <f t="shared" si="37"/>
        <v>31.9</v>
      </c>
      <c r="P58" s="160">
        <f t="shared" si="37"/>
        <v>0</v>
      </c>
      <c r="Q58" s="160">
        <f t="shared" si="37"/>
        <v>0</v>
      </c>
      <c r="R58" s="384">
        <f t="shared" si="10"/>
        <v>31.9</v>
      </c>
      <c r="S58" s="385">
        <f t="shared" si="9"/>
        <v>2.3000000000000043</v>
      </c>
      <c r="T58" s="386"/>
      <c r="U58" s="74"/>
      <c r="V58" s="75"/>
      <c r="W58" s="75"/>
      <c r="X58" s="75"/>
      <c r="Y58" s="76"/>
    </row>
    <row r="59" spans="1:25" ht="13.5" thickBot="1">
      <c r="A59" s="31" t="s">
        <v>29</v>
      </c>
      <c r="B59" s="77" t="s">
        <v>29</v>
      </c>
      <c r="C59" s="33"/>
      <c r="D59" s="34" t="s">
        <v>119</v>
      </c>
      <c r="E59" s="456" t="s">
        <v>137</v>
      </c>
      <c r="F59" s="457"/>
      <c r="G59" s="457"/>
      <c r="H59" s="457"/>
      <c r="I59" s="35"/>
      <c r="J59" s="36"/>
      <c r="K59" s="36"/>
      <c r="L59" s="36"/>
      <c r="M59" s="36"/>
      <c r="N59" s="36"/>
      <c r="O59" s="36"/>
      <c r="P59" s="36"/>
      <c r="Q59" s="36"/>
      <c r="R59" s="384">
        <f t="shared" si="10"/>
        <v>0</v>
      </c>
      <c r="S59" s="385">
        <f t="shared" si="9"/>
        <v>0</v>
      </c>
      <c r="T59" s="386"/>
      <c r="U59" s="37"/>
      <c r="V59" s="38"/>
      <c r="W59" s="38"/>
      <c r="X59" s="38"/>
      <c r="Y59" s="29"/>
    </row>
    <row r="60" spans="1:25" ht="38.25">
      <c r="A60" s="460" t="s">
        <v>29</v>
      </c>
      <c r="B60" s="461" t="s">
        <v>29</v>
      </c>
      <c r="C60" s="461" t="s">
        <v>26</v>
      </c>
      <c r="D60" s="452" t="s">
        <v>192</v>
      </c>
      <c r="E60" s="520" t="s">
        <v>79</v>
      </c>
      <c r="F60" s="163" t="s">
        <v>12</v>
      </c>
      <c r="G60" s="164" t="s">
        <v>27</v>
      </c>
      <c r="H60" s="165" t="s">
        <v>51</v>
      </c>
      <c r="I60" s="166"/>
      <c r="J60" s="142">
        <v>171.5</v>
      </c>
      <c r="K60" s="92">
        <f>SUM(J60-M60)</f>
        <v>171.5</v>
      </c>
      <c r="L60" s="92"/>
      <c r="M60" s="82"/>
      <c r="N60" s="142">
        <v>168.2</v>
      </c>
      <c r="O60" s="92">
        <f>SUM(N60-Q60)</f>
        <v>168.2</v>
      </c>
      <c r="P60" s="92"/>
      <c r="Q60" s="83"/>
      <c r="R60" s="384">
        <f t="shared" si="10"/>
        <v>168.2</v>
      </c>
      <c r="S60" s="385">
        <f t="shared" si="9"/>
        <v>3.3000000000000114</v>
      </c>
      <c r="T60" s="386"/>
      <c r="U60" s="336" t="s">
        <v>181</v>
      </c>
      <c r="V60" s="148">
        <v>25</v>
      </c>
      <c r="W60" s="148">
        <v>16</v>
      </c>
      <c r="X60" s="148"/>
      <c r="Y60" s="336" t="s">
        <v>72</v>
      </c>
    </row>
    <row r="61" spans="1:25" ht="39" thickBot="1">
      <c r="A61" s="519"/>
      <c r="B61" s="436"/>
      <c r="C61" s="436"/>
      <c r="D61" s="468"/>
      <c r="E61" s="521"/>
      <c r="F61" s="342" t="s">
        <v>12</v>
      </c>
      <c r="G61" s="47" t="s">
        <v>45</v>
      </c>
      <c r="H61" s="167" t="s">
        <v>69</v>
      </c>
      <c r="I61" s="168"/>
      <c r="J61" s="169">
        <v>282</v>
      </c>
      <c r="K61" s="53">
        <f>SUM(J61-M61)</f>
        <v>282</v>
      </c>
      <c r="L61" s="42">
        <v>7.1</v>
      </c>
      <c r="M61" s="391"/>
      <c r="N61" s="169">
        <v>267.89999999999998</v>
      </c>
      <c r="O61" s="53">
        <f>SUM(N61-Q61)</f>
        <v>267.89999999999998</v>
      </c>
      <c r="P61" s="42">
        <v>3.5</v>
      </c>
      <c r="Q61" s="170"/>
      <c r="R61" s="384">
        <f t="shared" si="10"/>
        <v>267.89999999999998</v>
      </c>
      <c r="S61" s="385">
        <f t="shared" si="9"/>
        <v>14.100000000000023</v>
      </c>
      <c r="T61" s="386"/>
      <c r="U61" s="60" t="s">
        <v>113</v>
      </c>
      <c r="V61" s="171">
        <v>40</v>
      </c>
      <c r="W61" s="171">
        <v>55</v>
      </c>
      <c r="X61" s="171"/>
      <c r="Y61" s="335" t="s">
        <v>72</v>
      </c>
    </row>
    <row r="62" spans="1:25" ht="13.5" thickBot="1">
      <c r="A62" s="460"/>
      <c r="B62" s="461"/>
      <c r="C62" s="461"/>
      <c r="D62" s="452"/>
      <c r="E62" s="520"/>
      <c r="F62" s="172" t="s">
        <v>12</v>
      </c>
      <c r="G62" s="450" t="s">
        <v>28</v>
      </c>
      <c r="H62" s="448"/>
      <c r="I62" s="90">
        <f t="shared" ref="I62:M62" si="38">SUM(I60:I61)</f>
        <v>0</v>
      </c>
      <c r="J62" s="91">
        <f t="shared" si="38"/>
        <v>453.5</v>
      </c>
      <c r="K62" s="91">
        <f t="shared" si="38"/>
        <v>453.5</v>
      </c>
      <c r="L62" s="91">
        <f t="shared" si="38"/>
        <v>7.1</v>
      </c>
      <c r="M62" s="56">
        <f t="shared" si="38"/>
        <v>0</v>
      </c>
      <c r="N62" s="91">
        <f t="shared" ref="N62:Q62" si="39">SUM(N60:N61)</f>
        <v>436.09999999999997</v>
      </c>
      <c r="O62" s="91">
        <f t="shared" si="39"/>
        <v>436.09999999999997</v>
      </c>
      <c r="P62" s="91">
        <f t="shared" si="39"/>
        <v>3.5</v>
      </c>
      <c r="Q62" s="91">
        <f t="shared" si="39"/>
        <v>0</v>
      </c>
      <c r="R62" s="384">
        <f t="shared" si="10"/>
        <v>436.09999999999997</v>
      </c>
      <c r="S62" s="385">
        <f t="shared" si="9"/>
        <v>17.400000000000034</v>
      </c>
      <c r="T62" s="386"/>
      <c r="U62" s="60"/>
      <c r="V62" s="51"/>
      <c r="W62" s="51"/>
      <c r="X62" s="51"/>
      <c r="Y62" s="335"/>
    </row>
    <row r="63" spans="1:25">
      <c r="A63" s="429" t="s">
        <v>29</v>
      </c>
      <c r="B63" s="425" t="s">
        <v>29</v>
      </c>
      <c r="C63" s="430" t="s">
        <v>29</v>
      </c>
      <c r="D63" s="437" t="s">
        <v>191</v>
      </c>
      <c r="E63" s="530" t="s">
        <v>80</v>
      </c>
      <c r="F63" s="148">
        <v>1</v>
      </c>
      <c r="G63" s="173" t="s">
        <v>27</v>
      </c>
      <c r="H63" s="165" t="s">
        <v>47</v>
      </c>
      <c r="I63" s="166"/>
      <c r="J63" s="142">
        <v>1078.499</v>
      </c>
      <c r="K63" s="53">
        <f t="shared" ref="K63:K66" si="40">SUM(J63-M63)</f>
        <v>1076.6990000000001</v>
      </c>
      <c r="L63" s="92">
        <v>62.2</v>
      </c>
      <c r="M63" s="82">
        <v>1.8</v>
      </c>
      <c r="N63" s="405">
        <v>1071.5999999999999</v>
      </c>
      <c r="O63" s="406">
        <v>1069.8</v>
      </c>
      <c r="P63" s="407">
        <v>62.2</v>
      </c>
      <c r="Q63" s="408">
        <v>1.8</v>
      </c>
      <c r="R63" s="384">
        <f t="shared" si="10"/>
        <v>1071.5999999999999</v>
      </c>
      <c r="S63" s="385">
        <f t="shared" si="9"/>
        <v>6.8990000000001146</v>
      </c>
      <c r="T63" s="386"/>
      <c r="U63" s="335" t="s">
        <v>114</v>
      </c>
      <c r="V63" s="51">
        <v>945</v>
      </c>
      <c r="W63" s="51">
        <v>1242</v>
      </c>
      <c r="X63" s="51"/>
      <c r="Y63" s="335" t="s">
        <v>72</v>
      </c>
    </row>
    <row r="64" spans="1:25">
      <c r="A64" s="429"/>
      <c r="B64" s="425"/>
      <c r="C64" s="430"/>
      <c r="D64" s="437"/>
      <c r="E64" s="531"/>
      <c r="F64" s="143">
        <v>1</v>
      </c>
      <c r="G64" s="174" t="s">
        <v>52</v>
      </c>
      <c r="H64" s="145" t="s">
        <v>47</v>
      </c>
      <c r="I64" s="168"/>
      <c r="J64" s="169"/>
      <c r="K64" s="50">
        <f t="shared" si="40"/>
        <v>0</v>
      </c>
      <c r="L64" s="42"/>
      <c r="M64" s="43"/>
      <c r="N64" s="401"/>
      <c r="O64" s="406">
        <f t="shared" ref="O64:O66" si="41">SUM(N64-Q64)</f>
        <v>0</v>
      </c>
      <c r="P64" s="406"/>
      <c r="Q64" s="409"/>
      <c r="R64" s="384">
        <f t="shared" si="10"/>
        <v>0</v>
      </c>
      <c r="S64" s="385">
        <f t="shared" si="9"/>
        <v>0</v>
      </c>
      <c r="T64" s="386"/>
      <c r="U64" s="335"/>
      <c r="V64" s="51"/>
      <c r="W64" s="148"/>
      <c r="X64" s="148"/>
      <c r="Y64" s="336" t="s">
        <v>72</v>
      </c>
    </row>
    <row r="65" spans="1:25" ht="25.5">
      <c r="A65" s="429"/>
      <c r="B65" s="425"/>
      <c r="C65" s="430"/>
      <c r="D65" s="437"/>
      <c r="E65" s="531"/>
      <c r="F65" s="148">
        <v>1</v>
      </c>
      <c r="G65" s="149" t="s">
        <v>45</v>
      </c>
      <c r="H65" s="150" t="s">
        <v>47</v>
      </c>
      <c r="I65" s="65"/>
      <c r="J65" s="147">
        <v>129.80000000000001</v>
      </c>
      <c r="K65" s="50">
        <f t="shared" si="40"/>
        <v>129.80000000000001</v>
      </c>
      <c r="L65" s="50">
        <v>3.9</v>
      </c>
      <c r="M65" s="66"/>
      <c r="N65" s="401">
        <v>128.9</v>
      </c>
      <c r="O65" s="406">
        <f t="shared" si="41"/>
        <v>128.9</v>
      </c>
      <c r="P65" s="410">
        <v>3.1</v>
      </c>
      <c r="Q65" s="409"/>
      <c r="R65" s="384">
        <f t="shared" si="10"/>
        <v>128.9</v>
      </c>
      <c r="S65" s="385">
        <f t="shared" si="9"/>
        <v>0.90000000000000568</v>
      </c>
      <c r="T65" s="386"/>
      <c r="U65" s="335" t="s">
        <v>105</v>
      </c>
      <c r="V65" s="51">
        <v>370</v>
      </c>
      <c r="W65" s="148">
        <v>373</v>
      </c>
      <c r="X65" s="148"/>
      <c r="Y65" s="336" t="s">
        <v>72</v>
      </c>
    </row>
    <row r="66" spans="1:25" ht="25.5" customHeight="1">
      <c r="A66" s="429"/>
      <c r="B66" s="425"/>
      <c r="C66" s="430"/>
      <c r="D66" s="437"/>
      <c r="E66" s="531"/>
      <c r="F66" s="148">
        <v>1</v>
      </c>
      <c r="G66" s="174" t="s">
        <v>27</v>
      </c>
      <c r="H66" s="175" t="s">
        <v>64</v>
      </c>
      <c r="I66" s="65"/>
      <c r="J66" s="147">
        <v>218.5</v>
      </c>
      <c r="K66" s="50">
        <f t="shared" si="40"/>
        <v>216.1</v>
      </c>
      <c r="L66" s="176">
        <v>12</v>
      </c>
      <c r="M66" s="66">
        <v>2.4</v>
      </c>
      <c r="N66" s="411">
        <v>229.6</v>
      </c>
      <c r="O66" s="406">
        <f t="shared" si="41"/>
        <v>227.2</v>
      </c>
      <c r="P66" s="410">
        <v>12</v>
      </c>
      <c r="Q66" s="409">
        <v>2.4</v>
      </c>
      <c r="R66" s="384">
        <f t="shared" si="10"/>
        <v>229.6</v>
      </c>
      <c r="S66" s="385">
        <f t="shared" si="9"/>
        <v>-11.099999999999994</v>
      </c>
      <c r="T66" s="386"/>
      <c r="U66" s="177" t="s">
        <v>111</v>
      </c>
      <c r="V66" s="177">
        <v>1100</v>
      </c>
      <c r="W66" s="178">
        <v>1051</v>
      </c>
      <c r="X66" s="178"/>
      <c r="Y66" s="336" t="s">
        <v>72</v>
      </c>
    </row>
    <row r="67" spans="1:25" ht="25.5" customHeight="1" thickBot="1">
      <c r="A67" s="429"/>
      <c r="B67" s="425"/>
      <c r="C67" s="430"/>
      <c r="D67" s="437"/>
      <c r="E67" s="531"/>
      <c r="F67" s="148">
        <v>1</v>
      </c>
      <c r="G67" s="174" t="s">
        <v>27</v>
      </c>
      <c r="H67" s="175" t="s">
        <v>71</v>
      </c>
      <c r="I67" s="345"/>
      <c r="J67" s="49">
        <v>10</v>
      </c>
      <c r="K67" s="50">
        <f t="shared" ref="K67" si="42">SUM(J67-M67)</f>
        <v>10</v>
      </c>
      <c r="L67" s="179"/>
      <c r="M67" s="66"/>
      <c r="N67" s="49">
        <v>10</v>
      </c>
      <c r="O67" s="50">
        <f t="shared" ref="O67" si="43">SUM(N67-Q67)</f>
        <v>10</v>
      </c>
      <c r="P67" s="179"/>
      <c r="Q67" s="67"/>
      <c r="R67" s="384">
        <f t="shared" si="10"/>
        <v>10</v>
      </c>
      <c r="S67" s="385">
        <f t="shared" si="9"/>
        <v>0</v>
      </c>
      <c r="T67" s="386"/>
      <c r="U67" s="180" t="s">
        <v>221</v>
      </c>
      <c r="V67" s="180">
        <v>1390</v>
      </c>
      <c r="W67" s="181">
        <v>1390</v>
      </c>
      <c r="X67" s="181"/>
      <c r="Y67" s="336" t="s">
        <v>72</v>
      </c>
    </row>
    <row r="68" spans="1:25" ht="13.5" thickBot="1">
      <c r="A68" s="429"/>
      <c r="B68" s="425"/>
      <c r="C68" s="430"/>
      <c r="D68" s="437"/>
      <c r="E68" s="532"/>
      <c r="F68" s="148"/>
      <c r="G68" s="450" t="s">
        <v>28</v>
      </c>
      <c r="H68" s="448"/>
      <c r="I68" s="90">
        <f t="shared" ref="I68:Q68" si="44">SUM(I63:I67)</f>
        <v>0</v>
      </c>
      <c r="J68" s="90">
        <f t="shared" si="44"/>
        <v>1436.799</v>
      </c>
      <c r="K68" s="90">
        <f t="shared" si="44"/>
        <v>1432.5989999999999</v>
      </c>
      <c r="L68" s="90">
        <f t="shared" si="44"/>
        <v>78.100000000000009</v>
      </c>
      <c r="M68" s="55">
        <f t="shared" si="44"/>
        <v>4.2</v>
      </c>
      <c r="N68" s="90">
        <f t="shared" si="44"/>
        <v>1440.1</v>
      </c>
      <c r="O68" s="90">
        <f t="shared" si="44"/>
        <v>1435.9</v>
      </c>
      <c r="P68" s="90">
        <f t="shared" si="44"/>
        <v>77.3</v>
      </c>
      <c r="Q68" s="90">
        <f t="shared" si="44"/>
        <v>4.2</v>
      </c>
      <c r="R68" s="384">
        <f t="shared" si="10"/>
        <v>1440.1</v>
      </c>
      <c r="S68" s="385">
        <f t="shared" si="9"/>
        <v>-3.3009999999999309</v>
      </c>
      <c r="T68" s="386"/>
      <c r="U68" s="60"/>
      <c r="V68" s="51"/>
      <c r="W68" s="51"/>
      <c r="X68" s="51"/>
      <c r="Y68" s="335"/>
    </row>
    <row r="69" spans="1:25" s="100" customFormat="1" ht="38.25">
      <c r="A69" s="429" t="s">
        <v>29</v>
      </c>
      <c r="B69" s="425" t="s">
        <v>29</v>
      </c>
      <c r="C69" s="425" t="s">
        <v>30</v>
      </c>
      <c r="D69" s="428" t="s">
        <v>191</v>
      </c>
      <c r="E69" s="624" t="s">
        <v>46</v>
      </c>
      <c r="F69" s="182">
        <v>1</v>
      </c>
      <c r="G69" s="174" t="s">
        <v>27</v>
      </c>
      <c r="H69" s="183" t="s">
        <v>65</v>
      </c>
      <c r="I69" s="153"/>
      <c r="J69" s="147">
        <v>8.3000000000000007</v>
      </c>
      <c r="K69" s="184">
        <f>SUM(J69-M69)</f>
        <v>8.3000000000000007</v>
      </c>
      <c r="L69" s="50"/>
      <c r="M69" s="87"/>
      <c r="N69" s="147">
        <v>8.3000000000000007</v>
      </c>
      <c r="O69" s="184">
        <f>SUM(N69-Q69)</f>
        <v>8.3000000000000007</v>
      </c>
      <c r="P69" s="50"/>
      <c r="Q69" s="185"/>
      <c r="R69" s="384">
        <f t="shared" si="10"/>
        <v>8.3000000000000007</v>
      </c>
      <c r="S69" s="385">
        <f t="shared" si="9"/>
        <v>0</v>
      </c>
      <c r="T69" s="386"/>
      <c r="U69" s="151" t="s">
        <v>106</v>
      </c>
      <c r="V69" s="186">
        <v>1090</v>
      </c>
      <c r="W69" s="186">
        <v>1079</v>
      </c>
      <c r="X69" s="171"/>
      <c r="Y69" s="336" t="s">
        <v>72</v>
      </c>
    </row>
    <row r="70" spans="1:25" ht="13.5" thickBot="1">
      <c r="A70" s="429"/>
      <c r="B70" s="425"/>
      <c r="C70" s="425"/>
      <c r="D70" s="428"/>
      <c r="E70" s="533"/>
      <c r="F70" s="182"/>
      <c r="G70" s="187"/>
      <c r="H70" s="188"/>
      <c r="I70" s="189"/>
      <c r="J70" s="190"/>
      <c r="K70" s="184">
        <f>SUM(J70-M70)</f>
        <v>0</v>
      </c>
      <c r="L70" s="191"/>
      <c r="M70" s="192"/>
      <c r="N70" s="147"/>
      <c r="O70" s="184">
        <f>SUM(N70-Q70)</f>
        <v>0</v>
      </c>
      <c r="P70" s="191"/>
      <c r="Q70" s="392"/>
      <c r="R70" s="384">
        <f t="shared" si="10"/>
        <v>0</v>
      </c>
      <c r="S70" s="385">
        <f t="shared" si="9"/>
        <v>0</v>
      </c>
      <c r="T70" s="386"/>
      <c r="U70" s="151"/>
      <c r="V70" s="148"/>
      <c r="W70" s="148"/>
      <c r="X70" s="148"/>
      <c r="Y70" s="336"/>
    </row>
    <row r="71" spans="1:25" ht="13.5" thickBot="1">
      <c r="A71" s="429"/>
      <c r="B71" s="425"/>
      <c r="C71" s="425"/>
      <c r="D71" s="428"/>
      <c r="E71" s="529"/>
      <c r="F71" s="148"/>
      <c r="G71" s="426" t="s">
        <v>28</v>
      </c>
      <c r="H71" s="526"/>
      <c r="I71" s="90">
        <f t="shared" ref="I71" si="45">SUM(I69:I70)</f>
        <v>0</v>
      </c>
      <c r="J71" s="193">
        <f t="shared" ref="J71:M71" si="46">SUM(J69:J70)</f>
        <v>8.3000000000000007</v>
      </c>
      <c r="K71" s="160">
        <f t="shared" si="46"/>
        <v>8.3000000000000007</v>
      </c>
      <c r="L71" s="160">
        <f t="shared" si="46"/>
        <v>0</v>
      </c>
      <c r="M71" s="160">
        <f t="shared" si="46"/>
        <v>0</v>
      </c>
      <c r="N71" s="160">
        <f t="shared" ref="N71:Q71" si="47">SUM(N69:N70)</f>
        <v>8.3000000000000007</v>
      </c>
      <c r="O71" s="160">
        <f t="shared" si="47"/>
        <v>8.3000000000000007</v>
      </c>
      <c r="P71" s="160">
        <f t="shared" si="47"/>
        <v>0</v>
      </c>
      <c r="Q71" s="159">
        <f t="shared" si="47"/>
        <v>0</v>
      </c>
      <c r="R71" s="384">
        <f t="shared" si="10"/>
        <v>8.3000000000000007</v>
      </c>
      <c r="S71" s="385">
        <f t="shared" si="9"/>
        <v>0</v>
      </c>
      <c r="T71" s="386"/>
      <c r="U71" s="74"/>
      <c r="V71" s="75"/>
      <c r="W71" s="75"/>
      <c r="X71" s="75"/>
      <c r="Y71" s="76"/>
    </row>
    <row r="72" spans="1:25" s="100" customFormat="1" ht="25.5">
      <c r="A72" s="446" t="s">
        <v>29</v>
      </c>
      <c r="B72" s="432" t="s">
        <v>29</v>
      </c>
      <c r="C72" s="433" t="s">
        <v>31</v>
      </c>
      <c r="D72" s="441" t="s">
        <v>210</v>
      </c>
      <c r="E72" s="533" t="s">
        <v>68</v>
      </c>
      <c r="F72" s="194">
        <v>1</v>
      </c>
      <c r="G72" s="173" t="s">
        <v>144</v>
      </c>
      <c r="H72" s="195" t="s">
        <v>71</v>
      </c>
      <c r="I72" s="153"/>
      <c r="J72" s="147">
        <v>3224</v>
      </c>
      <c r="K72" s="50">
        <f>SUM(J72-M72)</f>
        <v>3224</v>
      </c>
      <c r="L72" s="191">
        <v>17.8</v>
      </c>
      <c r="M72" s="208"/>
      <c r="N72" s="147">
        <v>2663.1</v>
      </c>
      <c r="O72" s="50">
        <f>SUM(N72-Q72)</f>
        <v>2663.1</v>
      </c>
      <c r="P72" s="50"/>
      <c r="Q72" s="67"/>
      <c r="R72" s="384">
        <f t="shared" si="10"/>
        <v>2663.1</v>
      </c>
      <c r="S72" s="385">
        <f t="shared" si="9"/>
        <v>560.90000000000009</v>
      </c>
      <c r="T72" s="386"/>
      <c r="U72" s="336" t="s">
        <v>63</v>
      </c>
      <c r="V72" s="148">
        <v>2490</v>
      </c>
      <c r="W72" s="148">
        <v>2383</v>
      </c>
      <c r="X72" s="423"/>
      <c r="Y72" s="336" t="s">
        <v>72</v>
      </c>
    </row>
    <row r="73" spans="1:25" ht="26.25" thickBot="1">
      <c r="A73" s="429"/>
      <c r="B73" s="432"/>
      <c r="C73" s="425"/>
      <c r="D73" s="442"/>
      <c r="E73" s="533"/>
      <c r="F73" s="194">
        <v>1</v>
      </c>
      <c r="G73" s="197" t="s">
        <v>144</v>
      </c>
      <c r="H73" s="198" t="s">
        <v>61</v>
      </c>
      <c r="I73" s="153"/>
      <c r="J73" s="154">
        <v>22.6</v>
      </c>
      <c r="K73" s="191">
        <f>SUM(J73-M73)</f>
        <v>22.6</v>
      </c>
      <c r="L73" s="191"/>
      <c r="M73" s="208"/>
      <c r="N73" s="147">
        <v>15.8</v>
      </c>
      <c r="O73" s="50">
        <f>SUM(N73-Q73)</f>
        <v>15.8</v>
      </c>
      <c r="P73" s="50">
        <v>12.5</v>
      </c>
      <c r="Q73" s="67"/>
      <c r="R73" s="384">
        <f t="shared" si="10"/>
        <v>15.8</v>
      </c>
      <c r="S73" s="385">
        <f t="shared" si="9"/>
        <v>6.8000000000000007</v>
      </c>
      <c r="T73" s="386"/>
      <c r="U73" s="155"/>
      <c r="V73" s="162"/>
      <c r="W73" s="162"/>
      <c r="X73" s="424"/>
      <c r="Y73" s="336" t="s">
        <v>72</v>
      </c>
    </row>
    <row r="74" spans="1:25" ht="13.5" thickBot="1">
      <c r="A74" s="429"/>
      <c r="B74" s="433"/>
      <c r="C74" s="425"/>
      <c r="D74" s="443"/>
      <c r="E74" s="529"/>
      <c r="F74" s="199"/>
      <c r="G74" s="486" t="s">
        <v>28</v>
      </c>
      <c r="H74" s="526"/>
      <c r="I74" s="90">
        <f t="shared" ref="I74" si="48">SUM(I72:I73)</f>
        <v>0</v>
      </c>
      <c r="J74" s="193">
        <f t="shared" ref="J74:M74" si="49">SUM(J72:J73)</f>
        <v>3246.6</v>
      </c>
      <c r="K74" s="160">
        <f t="shared" si="49"/>
        <v>3246.6</v>
      </c>
      <c r="L74" s="160">
        <f t="shared" si="49"/>
        <v>17.8</v>
      </c>
      <c r="M74" s="160">
        <f t="shared" si="49"/>
        <v>0</v>
      </c>
      <c r="N74" s="56">
        <f t="shared" ref="N74:Q74" si="50">SUM(N72:N73)</f>
        <v>2678.9</v>
      </c>
      <c r="O74" s="56">
        <f t="shared" si="50"/>
        <v>2678.9</v>
      </c>
      <c r="P74" s="56">
        <f t="shared" si="50"/>
        <v>12.5</v>
      </c>
      <c r="Q74" s="91">
        <f t="shared" si="50"/>
        <v>0</v>
      </c>
      <c r="R74" s="384">
        <f t="shared" si="10"/>
        <v>2678.9</v>
      </c>
      <c r="S74" s="385">
        <f t="shared" si="9"/>
        <v>567.69999999999982</v>
      </c>
      <c r="T74" s="386"/>
      <c r="U74" s="74"/>
      <c r="V74" s="75"/>
      <c r="W74" s="75"/>
      <c r="X74" s="75"/>
      <c r="Y74" s="76"/>
    </row>
    <row r="75" spans="1:25" s="100" customFormat="1" ht="25.5">
      <c r="A75" s="446" t="s">
        <v>29</v>
      </c>
      <c r="B75" s="432" t="s">
        <v>29</v>
      </c>
      <c r="C75" s="433" t="s">
        <v>33</v>
      </c>
      <c r="D75" s="441" t="s">
        <v>210</v>
      </c>
      <c r="E75" s="533" t="s">
        <v>159</v>
      </c>
      <c r="F75" s="194">
        <v>1</v>
      </c>
      <c r="G75" s="173" t="s">
        <v>144</v>
      </c>
      <c r="H75" s="195" t="s">
        <v>70</v>
      </c>
      <c r="I75" s="153"/>
      <c r="J75" s="153">
        <v>1677.3</v>
      </c>
      <c r="K75" s="191">
        <f>SUM(J75-M75)</f>
        <v>1677.3</v>
      </c>
      <c r="L75" s="191">
        <v>52.9</v>
      </c>
      <c r="M75" s="208"/>
      <c r="N75" s="65">
        <v>996.5</v>
      </c>
      <c r="O75" s="50">
        <f>SUM(N75-Q75)</f>
        <v>996.5</v>
      </c>
      <c r="P75" s="50"/>
      <c r="Q75" s="67"/>
      <c r="R75" s="384">
        <f t="shared" si="10"/>
        <v>996.5</v>
      </c>
      <c r="S75" s="385">
        <f t="shared" si="9"/>
        <v>680.8</v>
      </c>
      <c r="T75" s="386"/>
      <c r="U75" s="336" t="s">
        <v>160</v>
      </c>
      <c r="V75" s="148">
        <v>580</v>
      </c>
      <c r="W75" s="148">
        <v>660</v>
      </c>
      <c r="X75" s="423"/>
      <c r="Y75" s="336" t="s">
        <v>72</v>
      </c>
    </row>
    <row r="76" spans="1:25" ht="26.25" thickBot="1">
      <c r="A76" s="429"/>
      <c r="B76" s="432"/>
      <c r="C76" s="425"/>
      <c r="D76" s="442"/>
      <c r="E76" s="533"/>
      <c r="F76" s="194">
        <v>1</v>
      </c>
      <c r="G76" s="197" t="s">
        <v>144</v>
      </c>
      <c r="H76" s="198" t="s">
        <v>61</v>
      </c>
      <c r="I76" s="153"/>
      <c r="J76" s="154">
        <v>67.099999999999994</v>
      </c>
      <c r="K76" s="191">
        <f>SUM(J76-M76)</f>
        <v>67.099999999999994</v>
      </c>
      <c r="L76" s="191"/>
      <c r="M76" s="208"/>
      <c r="N76" s="147">
        <v>36.1</v>
      </c>
      <c r="O76" s="50">
        <f>SUM(N76-Q76)</f>
        <v>36.1</v>
      </c>
      <c r="P76" s="50">
        <v>29.3</v>
      </c>
      <c r="Q76" s="67"/>
      <c r="R76" s="384">
        <f t="shared" si="10"/>
        <v>36.1</v>
      </c>
      <c r="S76" s="385">
        <f t="shared" si="9"/>
        <v>30.999999999999993</v>
      </c>
      <c r="T76" s="386"/>
      <c r="U76" s="155"/>
      <c r="V76" s="162"/>
      <c r="W76" s="162"/>
      <c r="X76" s="424"/>
      <c r="Y76" s="336" t="s">
        <v>72</v>
      </c>
    </row>
    <row r="77" spans="1:25" ht="13.5" thickBot="1">
      <c r="A77" s="429"/>
      <c r="B77" s="433"/>
      <c r="C77" s="425"/>
      <c r="D77" s="443"/>
      <c r="E77" s="529"/>
      <c r="F77" s="199"/>
      <c r="G77" s="486" t="s">
        <v>28</v>
      </c>
      <c r="H77" s="526"/>
      <c r="I77" s="90">
        <f t="shared" ref="I77:M77" si="51">SUM(I75:I76)</f>
        <v>0</v>
      </c>
      <c r="J77" s="91">
        <f t="shared" si="51"/>
        <v>1744.3999999999999</v>
      </c>
      <c r="K77" s="91">
        <f t="shared" si="51"/>
        <v>1744.3999999999999</v>
      </c>
      <c r="L77" s="91">
        <f t="shared" si="51"/>
        <v>52.9</v>
      </c>
      <c r="M77" s="56">
        <f t="shared" si="51"/>
        <v>0</v>
      </c>
      <c r="N77" s="91">
        <f t="shared" ref="N77:Q77" si="52">SUM(N75:N76)</f>
        <v>1032.5999999999999</v>
      </c>
      <c r="O77" s="91">
        <f t="shared" si="52"/>
        <v>1032.5999999999999</v>
      </c>
      <c r="P77" s="91">
        <f t="shared" si="52"/>
        <v>29.3</v>
      </c>
      <c r="Q77" s="91">
        <f t="shared" si="52"/>
        <v>0</v>
      </c>
      <c r="R77" s="384">
        <f t="shared" si="10"/>
        <v>1032.5999999999999</v>
      </c>
      <c r="S77" s="385">
        <f t="shared" ref="S77:S136" si="53">SUM(J77-R77)</f>
        <v>711.8</v>
      </c>
      <c r="T77" s="386"/>
      <c r="U77" s="74"/>
      <c r="V77" s="75"/>
      <c r="W77" s="75"/>
      <c r="X77" s="75"/>
      <c r="Y77" s="76"/>
    </row>
    <row r="78" spans="1:25">
      <c r="A78" s="444" t="s">
        <v>29</v>
      </c>
      <c r="B78" s="431" t="s">
        <v>29</v>
      </c>
      <c r="C78" s="438" t="s">
        <v>34</v>
      </c>
      <c r="D78" s="480" t="s">
        <v>193</v>
      </c>
      <c r="E78" s="530" t="s">
        <v>172</v>
      </c>
      <c r="F78" s="148">
        <v>32</v>
      </c>
      <c r="G78" s="200" t="s">
        <v>27</v>
      </c>
      <c r="H78" s="201" t="s">
        <v>66</v>
      </c>
      <c r="I78" s="202"/>
      <c r="J78" s="203"/>
      <c r="K78" s="204">
        <f t="shared" ref="K78:K87" si="54">SUM(J78-M78)</f>
        <v>0</v>
      </c>
      <c r="L78" s="92"/>
      <c r="M78" s="205"/>
      <c r="N78" s="142"/>
      <c r="O78" s="204">
        <f t="shared" ref="O78:O87" si="55">SUM(N78-Q78)</f>
        <v>0</v>
      </c>
      <c r="P78" s="92"/>
      <c r="Q78" s="387"/>
      <c r="R78" s="384">
        <f t="shared" si="10"/>
        <v>0</v>
      </c>
      <c r="S78" s="385">
        <f t="shared" si="53"/>
        <v>0</v>
      </c>
      <c r="T78" s="386"/>
      <c r="U78" s="151"/>
      <c r="V78" s="51"/>
      <c r="W78" s="51"/>
      <c r="X78" s="51"/>
      <c r="Y78" s="178"/>
    </row>
    <row r="79" spans="1:25" ht="52.5" customHeight="1">
      <c r="A79" s="445"/>
      <c r="B79" s="432"/>
      <c r="C79" s="439"/>
      <c r="D79" s="481"/>
      <c r="E79" s="531"/>
      <c r="F79" s="148">
        <v>32</v>
      </c>
      <c r="G79" s="360" t="s">
        <v>52</v>
      </c>
      <c r="H79" s="357" t="s">
        <v>71</v>
      </c>
      <c r="I79" s="206"/>
      <c r="J79" s="130">
        <v>7.2</v>
      </c>
      <c r="K79" s="191">
        <f t="shared" si="54"/>
        <v>7.2</v>
      </c>
      <c r="L79" s="53">
        <v>7.0970000000000004</v>
      </c>
      <c r="M79" s="96"/>
      <c r="N79" s="125">
        <v>7.2</v>
      </c>
      <c r="O79" s="191">
        <v>7.2</v>
      </c>
      <c r="P79" s="53">
        <v>7.1</v>
      </c>
      <c r="Q79" s="235"/>
      <c r="R79" s="384">
        <f t="shared" ref="R79:R138" si="56">SUM(I79+N79)</f>
        <v>7.2</v>
      </c>
      <c r="S79" s="385">
        <f t="shared" si="53"/>
        <v>0</v>
      </c>
      <c r="T79" s="386"/>
      <c r="U79" s="336" t="s">
        <v>243</v>
      </c>
      <c r="V79" s="332" t="s">
        <v>244</v>
      </c>
      <c r="W79" s="371" t="s">
        <v>282</v>
      </c>
      <c r="X79" s="362"/>
      <c r="Y79" s="178" t="s">
        <v>170</v>
      </c>
    </row>
    <row r="80" spans="1:25" ht="20.25" customHeight="1">
      <c r="A80" s="445"/>
      <c r="B80" s="432"/>
      <c r="C80" s="439"/>
      <c r="D80" s="481"/>
      <c r="E80" s="531"/>
      <c r="F80" s="148">
        <v>32</v>
      </c>
      <c r="G80" s="360" t="s">
        <v>52</v>
      </c>
      <c r="H80" s="357" t="s">
        <v>66</v>
      </c>
      <c r="I80" s="206"/>
      <c r="J80" s="130">
        <v>1</v>
      </c>
      <c r="K80" s="191">
        <f t="shared" si="54"/>
        <v>1</v>
      </c>
      <c r="L80" s="53"/>
      <c r="M80" s="96"/>
      <c r="N80" s="125">
        <v>1</v>
      </c>
      <c r="O80" s="191">
        <v>1</v>
      </c>
      <c r="P80" s="53"/>
      <c r="Q80" s="235"/>
      <c r="R80" s="384">
        <f t="shared" si="56"/>
        <v>1</v>
      </c>
      <c r="S80" s="385">
        <f t="shared" si="53"/>
        <v>0</v>
      </c>
      <c r="T80" s="386"/>
      <c r="U80" s="151" t="s">
        <v>58</v>
      </c>
      <c r="V80" s="51">
        <v>24</v>
      </c>
      <c r="W80" s="51">
        <v>21</v>
      </c>
      <c r="X80" s="51"/>
      <c r="Y80" s="178" t="s">
        <v>170</v>
      </c>
    </row>
    <row r="81" spans="1:25" ht="51">
      <c r="A81" s="445"/>
      <c r="B81" s="432"/>
      <c r="C81" s="439"/>
      <c r="D81" s="481"/>
      <c r="E81" s="531"/>
      <c r="F81" s="148">
        <v>32</v>
      </c>
      <c r="G81" s="360" t="s">
        <v>44</v>
      </c>
      <c r="H81" s="357" t="s">
        <v>66</v>
      </c>
      <c r="I81" s="189"/>
      <c r="J81" s="207"/>
      <c r="K81" s="191">
        <f t="shared" si="54"/>
        <v>0</v>
      </c>
      <c r="L81" s="191"/>
      <c r="M81" s="208"/>
      <c r="N81" s="154"/>
      <c r="O81" s="191">
        <f t="shared" ref="O81:O84" si="57">SUM(N81-Q81)</f>
        <v>0</v>
      </c>
      <c r="P81" s="191"/>
      <c r="Q81" s="196"/>
      <c r="R81" s="384">
        <f t="shared" si="56"/>
        <v>0</v>
      </c>
      <c r="S81" s="385">
        <f t="shared" si="53"/>
        <v>0</v>
      </c>
      <c r="T81" s="386"/>
      <c r="U81" s="336" t="s">
        <v>100</v>
      </c>
      <c r="V81" s="51">
        <v>1795</v>
      </c>
      <c r="W81" s="51">
        <v>2231</v>
      </c>
      <c r="X81" s="51"/>
      <c r="Y81" s="178" t="s">
        <v>170</v>
      </c>
    </row>
    <row r="82" spans="1:25">
      <c r="A82" s="445"/>
      <c r="B82" s="432"/>
      <c r="C82" s="439"/>
      <c r="D82" s="481"/>
      <c r="E82" s="531"/>
      <c r="F82" s="148">
        <v>32</v>
      </c>
      <c r="G82" s="360" t="s">
        <v>52</v>
      </c>
      <c r="H82" s="357" t="s">
        <v>66</v>
      </c>
      <c r="I82" s="189"/>
      <c r="J82" s="190">
        <v>39.4</v>
      </c>
      <c r="K82" s="50">
        <f t="shared" si="54"/>
        <v>39.4</v>
      </c>
      <c r="L82" s="50">
        <v>38.799999999999997</v>
      </c>
      <c r="M82" s="66"/>
      <c r="N82" s="147">
        <v>39.4</v>
      </c>
      <c r="O82" s="50">
        <v>39.4</v>
      </c>
      <c r="P82" s="50">
        <v>38.799999999999997</v>
      </c>
      <c r="Q82" s="67"/>
      <c r="R82" s="384">
        <f t="shared" si="56"/>
        <v>39.4</v>
      </c>
      <c r="S82" s="385">
        <f t="shared" si="53"/>
        <v>0</v>
      </c>
      <c r="T82" s="386"/>
      <c r="U82" s="209"/>
      <c r="V82" s="51"/>
      <c r="W82" s="51"/>
      <c r="X82" s="51"/>
      <c r="Y82" s="178" t="s">
        <v>170</v>
      </c>
    </row>
    <row r="83" spans="1:25">
      <c r="A83" s="445"/>
      <c r="B83" s="432"/>
      <c r="C83" s="439"/>
      <c r="D83" s="481"/>
      <c r="E83" s="531"/>
      <c r="F83" s="148">
        <v>32</v>
      </c>
      <c r="G83" s="360" t="s">
        <v>27</v>
      </c>
      <c r="H83" s="357" t="s">
        <v>259</v>
      </c>
      <c r="I83" s="189"/>
      <c r="J83" s="190">
        <v>3.3</v>
      </c>
      <c r="K83" s="50">
        <f t="shared" si="54"/>
        <v>3.3</v>
      </c>
      <c r="L83" s="50"/>
      <c r="M83" s="66"/>
      <c r="N83" s="147">
        <v>3.3</v>
      </c>
      <c r="O83" s="50">
        <v>3.3</v>
      </c>
      <c r="P83" s="50"/>
      <c r="Q83" s="67"/>
      <c r="R83" s="384">
        <f t="shared" si="56"/>
        <v>3.3</v>
      </c>
      <c r="S83" s="385">
        <f t="shared" si="53"/>
        <v>0</v>
      </c>
      <c r="T83" s="386"/>
      <c r="U83" s="209"/>
      <c r="V83" s="51"/>
      <c r="W83" s="51"/>
      <c r="X83" s="51"/>
      <c r="Y83" s="178" t="s">
        <v>170</v>
      </c>
    </row>
    <row r="84" spans="1:25">
      <c r="A84" s="445"/>
      <c r="B84" s="432"/>
      <c r="C84" s="439"/>
      <c r="D84" s="481"/>
      <c r="E84" s="531"/>
      <c r="F84" s="148">
        <v>32</v>
      </c>
      <c r="G84" s="360" t="s">
        <v>52</v>
      </c>
      <c r="H84" s="357" t="s">
        <v>47</v>
      </c>
      <c r="I84" s="189"/>
      <c r="J84" s="190">
        <v>7.4</v>
      </c>
      <c r="K84" s="50">
        <f t="shared" si="54"/>
        <v>7.4</v>
      </c>
      <c r="L84" s="50">
        <v>7.3</v>
      </c>
      <c r="M84" s="66"/>
      <c r="N84" s="147">
        <v>7.4</v>
      </c>
      <c r="O84" s="50">
        <f t="shared" si="57"/>
        <v>7.4</v>
      </c>
      <c r="P84" s="50">
        <v>7.3</v>
      </c>
      <c r="Q84" s="67"/>
      <c r="R84" s="384">
        <f t="shared" si="56"/>
        <v>7.4</v>
      </c>
      <c r="S84" s="385">
        <f t="shared" si="53"/>
        <v>0</v>
      </c>
      <c r="T84" s="386"/>
      <c r="U84" s="209"/>
      <c r="V84" s="51"/>
      <c r="W84" s="51"/>
      <c r="X84" s="51"/>
      <c r="Y84" s="178" t="s">
        <v>170</v>
      </c>
    </row>
    <row r="85" spans="1:25" ht="38.25">
      <c r="A85" s="445"/>
      <c r="B85" s="432"/>
      <c r="C85" s="439"/>
      <c r="D85" s="481"/>
      <c r="E85" s="531"/>
      <c r="F85" s="148">
        <v>32</v>
      </c>
      <c r="G85" s="360" t="s">
        <v>27</v>
      </c>
      <c r="H85" s="357" t="s">
        <v>66</v>
      </c>
      <c r="I85" s="189"/>
      <c r="J85" s="190">
        <v>513.9</v>
      </c>
      <c r="K85" s="50">
        <f t="shared" si="54"/>
        <v>511.565</v>
      </c>
      <c r="L85" s="50">
        <v>367.7</v>
      </c>
      <c r="M85" s="66">
        <v>2.335</v>
      </c>
      <c r="N85" s="147">
        <v>514.29999999999995</v>
      </c>
      <c r="O85" s="50">
        <v>512</v>
      </c>
      <c r="P85" s="50">
        <v>368.1</v>
      </c>
      <c r="Q85" s="67">
        <v>2.2999999999999998</v>
      </c>
      <c r="R85" s="384">
        <f t="shared" si="56"/>
        <v>514.29999999999995</v>
      </c>
      <c r="S85" s="385">
        <f t="shared" si="53"/>
        <v>-0.39999999999997726</v>
      </c>
      <c r="T85" s="386"/>
      <c r="U85" s="335" t="s">
        <v>59</v>
      </c>
      <c r="V85" s="51" t="s">
        <v>238</v>
      </c>
      <c r="W85" s="51" t="s">
        <v>283</v>
      </c>
      <c r="X85" s="51"/>
      <c r="Y85" s="178" t="s">
        <v>170</v>
      </c>
    </row>
    <row r="86" spans="1:25" s="100" customFormat="1" ht="63.75">
      <c r="A86" s="445"/>
      <c r="B86" s="432"/>
      <c r="C86" s="439"/>
      <c r="D86" s="481"/>
      <c r="E86" s="531"/>
      <c r="F86" s="148">
        <v>32</v>
      </c>
      <c r="G86" s="360" t="s">
        <v>27</v>
      </c>
      <c r="H86" s="357" t="s">
        <v>66</v>
      </c>
      <c r="I86" s="189"/>
      <c r="J86" s="190"/>
      <c r="K86" s="50">
        <f t="shared" si="54"/>
        <v>0</v>
      </c>
      <c r="L86" s="50"/>
      <c r="M86" s="66"/>
      <c r="N86" s="147"/>
      <c r="O86" s="50">
        <f t="shared" si="55"/>
        <v>0</v>
      </c>
      <c r="P86" s="50"/>
      <c r="Q86" s="67"/>
      <c r="R86" s="384">
        <f t="shared" si="56"/>
        <v>0</v>
      </c>
      <c r="S86" s="385">
        <f t="shared" si="53"/>
        <v>0</v>
      </c>
      <c r="T86" s="386"/>
      <c r="U86" s="335" t="s">
        <v>107</v>
      </c>
      <c r="V86" s="51">
        <v>1.2</v>
      </c>
      <c r="W86" s="51">
        <v>1.2</v>
      </c>
      <c r="X86" s="51"/>
      <c r="Y86" s="178" t="s">
        <v>170</v>
      </c>
    </row>
    <row r="87" spans="1:25" s="100" customFormat="1" ht="64.5" thickBot="1">
      <c r="A87" s="445"/>
      <c r="B87" s="432"/>
      <c r="C87" s="439"/>
      <c r="D87" s="481"/>
      <c r="E87" s="531"/>
      <c r="F87" s="148">
        <v>32</v>
      </c>
      <c r="G87" s="360" t="s">
        <v>48</v>
      </c>
      <c r="H87" s="357"/>
      <c r="I87" s="189"/>
      <c r="J87" s="190"/>
      <c r="K87" s="50">
        <f t="shared" si="54"/>
        <v>0</v>
      </c>
      <c r="L87" s="50"/>
      <c r="M87" s="66"/>
      <c r="N87" s="147"/>
      <c r="O87" s="50">
        <f t="shared" si="55"/>
        <v>0</v>
      </c>
      <c r="P87" s="50"/>
      <c r="Q87" s="67"/>
      <c r="R87" s="384">
        <f t="shared" si="56"/>
        <v>0</v>
      </c>
      <c r="S87" s="385">
        <f t="shared" si="53"/>
        <v>0</v>
      </c>
      <c r="T87" s="386"/>
      <c r="U87" s="335" t="s">
        <v>183</v>
      </c>
      <c r="V87" s="332" t="s">
        <v>239</v>
      </c>
      <c r="W87" s="371" t="s">
        <v>284</v>
      </c>
      <c r="X87" s="362"/>
      <c r="Y87" s="178" t="s">
        <v>170</v>
      </c>
    </row>
    <row r="88" spans="1:25" ht="13.5" thickBot="1">
      <c r="A88" s="446"/>
      <c r="B88" s="433"/>
      <c r="C88" s="440"/>
      <c r="D88" s="482"/>
      <c r="E88" s="532"/>
      <c r="F88" s="148"/>
      <c r="G88" s="526" t="s">
        <v>28</v>
      </c>
      <c r="H88" s="625"/>
      <c r="I88" s="90">
        <f t="shared" ref="I88:M88" si="58">SUM(I78:I87)</f>
        <v>0</v>
      </c>
      <c r="J88" s="91">
        <f t="shared" si="58"/>
        <v>572.19999999999993</v>
      </c>
      <c r="K88" s="91">
        <f t="shared" si="58"/>
        <v>569.86500000000001</v>
      </c>
      <c r="L88" s="91">
        <f t="shared" si="58"/>
        <v>420.89699999999999</v>
      </c>
      <c r="M88" s="56">
        <f t="shared" si="58"/>
        <v>2.335</v>
      </c>
      <c r="N88" s="91">
        <f t="shared" ref="N88:Q88" si="59">SUM(N78:N87)</f>
        <v>572.59999999999991</v>
      </c>
      <c r="O88" s="91">
        <f t="shared" si="59"/>
        <v>570.29999999999995</v>
      </c>
      <c r="P88" s="91">
        <f t="shared" si="59"/>
        <v>421.3</v>
      </c>
      <c r="Q88" s="91">
        <f t="shared" si="59"/>
        <v>2.2999999999999998</v>
      </c>
      <c r="R88" s="384">
        <f t="shared" si="56"/>
        <v>572.59999999999991</v>
      </c>
      <c r="S88" s="385">
        <f t="shared" si="53"/>
        <v>-0.39999999999997726</v>
      </c>
      <c r="T88" s="386"/>
      <c r="U88" s="220"/>
      <c r="V88" s="75"/>
      <c r="W88" s="75"/>
      <c r="X88" s="75"/>
      <c r="Y88" s="76"/>
    </row>
    <row r="89" spans="1:25" ht="25.5">
      <c r="A89" s="444" t="s">
        <v>29</v>
      </c>
      <c r="B89" s="431" t="s">
        <v>29</v>
      </c>
      <c r="C89" s="430" t="s">
        <v>143</v>
      </c>
      <c r="D89" s="437" t="s">
        <v>194</v>
      </c>
      <c r="E89" s="623" t="s">
        <v>86</v>
      </c>
      <c r="F89" s="148">
        <v>31</v>
      </c>
      <c r="G89" s="210" t="s">
        <v>27</v>
      </c>
      <c r="H89" s="201" t="s">
        <v>67</v>
      </c>
      <c r="I89" s="202"/>
      <c r="J89" s="142">
        <v>137.6</v>
      </c>
      <c r="K89" s="50">
        <f t="shared" ref="K89:K91" si="60">SUM(J89-M89)</f>
        <v>137.6</v>
      </c>
      <c r="L89" s="92">
        <v>135.30000000000001</v>
      </c>
      <c r="M89" s="82"/>
      <c r="N89" s="142">
        <v>137.6</v>
      </c>
      <c r="O89" s="50">
        <f t="shared" ref="O89:O91" si="61">SUM(N89-Q89)</f>
        <v>137.6</v>
      </c>
      <c r="P89" s="92">
        <v>135.4</v>
      </c>
      <c r="Q89" s="83"/>
      <c r="R89" s="384">
        <f t="shared" si="56"/>
        <v>137.6</v>
      </c>
      <c r="S89" s="385">
        <f t="shared" si="53"/>
        <v>0</v>
      </c>
      <c r="T89" s="386"/>
      <c r="U89" s="335" t="s">
        <v>87</v>
      </c>
      <c r="V89" s="51">
        <v>30</v>
      </c>
      <c r="W89" s="51">
        <v>30</v>
      </c>
      <c r="X89" s="51"/>
      <c r="Y89" s="178" t="s">
        <v>84</v>
      </c>
    </row>
    <row r="90" spans="1:25" ht="51">
      <c r="A90" s="445"/>
      <c r="B90" s="432"/>
      <c r="C90" s="430"/>
      <c r="D90" s="437"/>
      <c r="E90" s="623"/>
      <c r="F90" s="148">
        <v>31</v>
      </c>
      <c r="G90" s="211" t="s">
        <v>44</v>
      </c>
      <c r="H90" s="355" t="s">
        <v>67</v>
      </c>
      <c r="I90" s="206"/>
      <c r="J90" s="125">
        <v>131.5</v>
      </c>
      <c r="K90" s="50">
        <f t="shared" si="60"/>
        <v>131.5</v>
      </c>
      <c r="L90" s="53">
        <v>60</v>
      </c>
      <c r="M90" s="43"/>
      <c r="N90" s="125">
        <v>126.1</v>
      </c>
      <c r="O90" s="50">
        <f t="shared" si="61"/>
        <v>126.1</v>
      </c>
      <c r="P90" s="53">
        <v>61.1</v>
      </c>
      <c r="Q90" s="44"/>
      <c r="R90" s="384">
        <f t="shared" si="56"/>
        <v>126.1</v>
      </c>
      <c r="S90" s="385">
        <f t="shared" si="53"/>
        <v>5.4000000000000057</v>
      </c>
      <c r="T90" s="386"/>
      <c r="U90" s="335" t="s">
        <v>88</v>
      </c>
      <c r="V90" s="212">
        <v>823.33</v>
      </c>
      <c r="W90" s="212">
        <v>832.5</v>
      </c>
      <c r="X90" s="212"/>
      <c r="Y90" s="178" t="s">
        <v>84</v>
      </c>
    </row>
    <row r="91" spans="1:25" ht="38.25">
      <c r="A91" s="445"/>
      <c r="B91" s="432"/>
      <c r="C91" s="430"/>
      <c r="D91" s="437"/>
      <c r="E91" s="623"/>
      <c r="F91" s="148">
        <v>31</v>
      </c>
      <c r="G91" s="211" t="s">
        <v>45</v>
      </c>
      <c r="H91" s="355" t="s">
        <v>69</v>
      </c>
      <c r="I91" s="213"/>
      <c r="J91" s="214">
        <v>39</v>
      </c>
      <c r="K91" s="50">
        <f t="shared" si="60"/>
        <v>33</v>
      </c>
      <c r="L91" s="184">
        <v>13.1</v>
      </c>
      <c r="M91" s="87">
        <v>6</v>
      </c>
      <c r="N91" s="214">
        <v>36.4</v>
      </c>
      <c r="O91" s="50">
        <f t="shared" si="61"/>
        <v>30.4</v>
      </c>
      <c r="P91" s="184">
        <v>13.1</v>
      </c>
      <c r="Q91" s="185">
        <v>6</v>
      </c>
      <c r="R91" s="384">
        <f t="shared" si="56"/>
        <v>36.4</v>
      </c>
      <c r="S91" s="385">
        <f t="shared" si="53"/>
        <v>2.6000000000000014</v>
      </c>
      <c r="T91" s="386"/>
      <c r="U91" s="335" t="s">
        <v>110</v>
      </c>
      <c r="V91" s="51">
        <v>54.8</v>
      </c>
      <c r="W91" s="51">
        <v>53.2</v>
      </c>
      <c r="X91" s="51"/>
      <c r="Y91" s="178" t="s">
        <v>84</v>
      </c>
    </row>
    <row r="92" spans="1:25" ht="25.5">
      <c r="A92" s="445"/>
      <c r="B92" s="432"/>
      <c r="C92" s="430"/>
      <c r="D92" s="437"/>
      <c r="E92" s="623"/>
      <c r="F92" s="148">
        <v>31</v>
      </c>
      <c r="G92" s="211" t="s">
        <v>52</v>
      </c>
      <c r="H92" s="355" t="s">
        <v>67</v>
      </c>
      <c r="I92" s="215"/>
      <c r="J92" s="214">
        <v>1.4</v>
      </c>
      <c r="K92" s="50">
        <f>SUM(J92-M92)</f>
        <v>1.4</v>
      </c>
      <c r="L92" s="184"/>
      <c r="M92" s="87"/>
      <c r="N92" s="214">
        <v>1.4</v>
      </c>
      <c r="O92" s="50">
        <v>1.4</v>
      </c>
      <c r="P92" s="184"/>
      <c r="Q92" s="185"/>
      <c r="R92" s="384">
        <f t="shared" si="56"/>
        <v>1.4</v>
      </c>
      <c r="S92" s="385">
        <f t="shared" si="53"/>
        <v>0</v>
      </c>
      <c r="T92" s="386"/>
      <c r="U92" s="335" t="s">
        <v>173</v>
      </c>
      <c r="V92" s="51" t="s">
        <v>226</v>
      </c>
      <c r="W92" s="51" t="s">
        <v>226</v>
      </c>
      <c r="X92" s="51"/>
      <c r="Y92" s="178" t="s">
        <v>84</v>
      </c>
    </row>
    <row r="93" spans="1:25" ht="51">
      <c r="A93" s="445"/>
      <c r="B93" s="432"/>
      <c r="C93" s="430"/>
      <c r="D93" s="437"/>
      <c r="E93" s="623"/>
      <c r="F93" s="148">
        <v>31</v>
      </c>
      <c r="G93" s="211" t="s">
        <v>52</v>
      </c>
      <c r="H93" s="355" t="s">
        <v>67</v>
      </c>
      <c r="I93" s="215"/>
      <c r="J93" s="214">
        <v>4.2</v>
      </c>
      <c r="K93" s="50">
        <f>SUM(J93-M93)</f>
        <v>4.2</v>
      </c>
      <c r="L93" s="184">
        <v>4.0999999999999996</v>
      </c>
      <c r="M93" s="87"/>
      <c r="N93" s="214">
        <v>4.2</v>
      </c>
      <c r="O93" s="50">
        <f>SUM(N93-Q93)</f>
        <v>4.2</v>
      </c>
      <c r="P93" s="184">
        <v>4.0999999999999996</v>
      </c>
      <c r="Q93" s="185"/>
      <c r="R93" s="384">
        <f t="shared" si="56"/>
        <v>4.2</v>
      </c>
      <c r="S93" s="385">
        <f t="shared" si="53"/>
        <v>0</v>
      </c>
      <c r="T93" s="386"/>
      <c r="U93" s="161" t="s">
        <v>60</v>
      </c>
      <c r="V93" s="51">
        <v>45.7</v>
      </c>
      <c r="W93" s="51">
        <v>50</v>
      </c>
      <c r="X93" s="51"/>
      <c r="Y93" s="178" t="s">
        <v>84</v>
      </c>
    </row>
    <row r="94" spans="1:25" ht="64.5" thickBot="1">
      <c r="A94" s="445"/>
      <c r="B94" s="432"/>
      <c r="C94" s="430"/>
      <c r="D94" s="437"/>
      <c r="E94" s="623"/>
      <c r="F94" s="148">
        <v>31</v>
      </c>
      <c r="G94" s="211" t="s">
        <v>52</v>
      </c>
      <c r="H94" s="355" t="s">
        <v>47</v>
      </c>
      <c r="I94" s="215"/>
      <c r="J94" s="214"/>
      <c r="K94" s="50">
        <f>SUM(J94-M94)</f>
        <v>0</v>
      </c>
      <c r="L94" s="184"/>
      <c r="M94" s="87"/>
      <c r="N94" s="388"/>
      <c r="O94" s="389">
        <f>SUM(N94-Q94)</f>
        <v>0</v>
      </c>
      <c r="P94" s="389"/>
      <c r="Q94" s="390"/>
      <c r="R94" s="384">
        <f t="shared" si="56"/>
        <v>0</v>
      </c>
      <c r="S94" s="385">
        <f t="shared" si="53"/>
        <v>0</v>
      </c>
      <c r="T94" s="386"/>
      <c r="U94" s="209" t="s">
        <v>217</v>
      </c>
      <c r="V94" s="51"/>
      <c r="W94" s="51"/>
      <c r="X94" s="51"/>
      <c r="Y94" s="178" t="s">
        <v>84</v>
      </c>
    </row>
    <row r="95" spans="1:25" ht="13.5" thickBot="1">
      <c r="A95" s="446"/>
      <c r="B95" s="433"/>
      <c r="C95" s="430"/>
      <c r="D95" s="437"/>
      <c r="E95" s="623"/>
      <c r="F95" s="148"/>
      <c r="G95" s="625" t="s">
        <v>28</v>
      </c>
      <c r="H95" s="625"/>
      <c r="I95" s="55">
        <f t="shared" ref="I95:M95" si="62">SUM(I89:I94)</f>
        <v>0</v>
      </c>
      <c r="J95" s="56">
        <f t="shared" si="62"/>
        <v>313.7</v>
      </c>
      <c r="K95" s="56">
        <f t="shared" si="62"/>
        <v>307.7</v>
      </c>
      <c r="L95" s="56">
        <f t="shared" si="62"/>
        <v>212.5</v>
      </c>
      <c r="M95" s="56">
        <f t="shared" si="62"/>
        <v>6</v>
      </c>
      <c r="N95" s="56">
        <f t="shared" ref="N95:Q95" si="63">SUM(N89:N94)</f>
        <v>305.69999999999993</v>
      </c>
      <c r="O95" s="56">
        <f t="shared" si="63"/>
        <v>299.69999999999993</v>
      </c>
      <c r="P95" s="56">
        <f t="shared" si="63"/>
        <v>213.7</v>
      </c>
      <c r="Q95" s="56">
        <f t="shared" si="63"/>
        <v>6</v>
      </c>
      <c r="R95" s="384">
        <f t="shared" si="56"/>
        <v>305.69999999999993</v>
      </c>
      <c r="S95" s="385">
        <f t="shared" si="53"/>
        <v>8.0000000000000568</v>
      </c>
      <c r="T95" s="386"/>
      <c r="U95" s="151"/>
      <c r="V95" s="148"/>
      <c r="W95" s="148"/>
      <c r="X95" s="148"/>
      <c r="Y95" s="336"/>
    </row>
    <row r="96" spans="1:25" s="100" customFormat="1" ht="25.5">
      <c r="A96" s="444" t="s">
        <v>29</v>
      </c>
      <c r="B96" s="431" t="s">
        <v>29</v>
      </c>
      <c r="C96" s="431" t="s">
        <v>35</v>
      </c>
      <c r="D96" s="441" t="s">
        <v>209</v>
      </c>
      <c r="E96" s="447" t="s">
        <v>104</v>
      </c>
      <c r="F96" s="148">
        <v>1</v>
      </c>
      <c r="G96" s="174" t="s">
        <v>45</v>
      </c>
      <c r="H96" s="216" t="s">
        <v>103</v>
      </c>
      <c r="I96" s="153"/>
      <c r="J96" s="147">
        <v>2.6</v>
      </c>
      <c r="K96" s="184">
        <f>SUM(J96-M96)</f>
        <v>2.6</v>
      </c>
      <c r="L96" s="50">
        <v>2.4</v>
      </c>
      <c r="M96" s="185"/>
      <c r="N96" s="147">
        <v>2</v>
      </c>
      <c r="O96" s="184">
        <f>SUM(N96-Q96)</f>
        <v>2</v>
      </c>
      <c r="P96" s="50">
        <v>1.9</v>
      </c>
      <c r="Q96" s="185"/>
      <c r="R96" s="384">
        <f t="shared" si="56"/>
        <v>2</v>
      </c>
      <c r="S96" s="385">
        <f t="shared" si="53"/>
        <v>0.60000000000000009</v>
      </c>
      <c r="T96" s="386"/>
      <c r="U96" s="151" t="s">
        <v>161</v>
      </c>
      <c r="V96" s="186">
        <v>80</v>
      </c>
      <c r="W96" s="186">
        <v>74</v>
      </c>
      <c r="X96" s="186"/>
      <c r="Y96" s="336" t="s">
        <v>72</v>
      </c>
    </row>
    <row r="97" spans="1:25" ht="13.5" thickBot="1">
      <c r="A97" s="445"/>
      <c r="B97" s="432"/>
      <c r="C97" s="432"/>
      <c r="D97" s="442"/>
      <c r="E97" s="447"/>
      <c r="F97" s="148"/>
      <c r="G97" s="174"/>
      <c r="H97" s="216"/>
      <c r="I97" s="65"/>
      <c r="J97" s="147"/>
      <c r="K97" s="184">
        <f>SUM(J97-M97)</f>
        <v>0</v>
      </c>
      <c r="L97" s="50"/>
      <c r="M97" s="87"/>
      <c r="N97" s="147"/>
      <c r="O97" s="184">
        <f>SUM(N97-Q97)</f>
        <v>0</v>
      </c>
      <c r="P97" s="50"/>
      <c r="Q97" s="87"/>
      <c r="R97" s="384">
        <f t="shared" si="56"/>
        <v>0</v>
      </c>
      <c r="S97" s="385">
        <f t="shared" si="53"/>
        <v>0</v>
      </c>
      <c r="T97" s="386"/>
      <c r="U97" s="151"/>
      <c r="V97" s="148"/>
      <c r="W97" s="148"/>
      <c r="X97" s="148"/>
      <c r="Y97" s="336"/>
    </row>
    <row r="98" spans="1:25" ht="13.5" thickBot="1">
      <c r="A98" s="446"/>
      <c r="B98" s="433"/>
      <c r="C98" s="433"/>
      <c r="D98" s="443"/>
      <c r="E98" s="447"/>
      <c r="F98" s="148"/>
      <c r="G98" s="448" t="s">
        <v>28</v>
      </c>
      <c r="H98" s="449"/>
      <c r="I98" s="90">
        <f t="shared" ref="I98" si="64">SUM(I96:I97)</f>
        <v>0</v>
      </c>
      <c r="J98" s="91">
        <f t="shared" ref="J98:M98" si="65">SUM(J96:J97)</f>
        <v>2.6</v>
      </c>
      <c r="K98" s="91">
        <f t="shared" si="65"/>
        <v>2.6</v>
      </c>
      <c r="L98" s="91">
        <f t="shared" si="65"/>
        <v>2.4</v>
      </c>
      <c r="M98" s="56">
        <f t="shared" si="65"/>
        <v>0</v>
      </c>
      <c r="N98" s="91">
        <f t="shared" ref="N98:Q98" si="66">SUM(N96:N97)</f>
        <v>2</v>
      </c>
      <c r="O98" s="91">
        <f t="shared" si="66"/>
        <v>2</v>
      </c>
      <c r="P98" s="91">
        <f t="shared" si="66"/>
        <v>1.9</v>
      </c>
      <c r="Q98" s="56">
        <f t="shared" si="66"/>
        <v>0</v>
      </c>
      <c r="R98" s="384">
        <f t="shared" si="56"/>
        <v>2</v>
      </c>
      <c r="S98" s="385">
        <f t="shared" si="53"/>
        <v>0.60000000000000009</v>
      </c>
      <c r="T98" s="386"/>
      <c r="U98" s="74"/>
      <c r="V98" s="75"/>
      <c r="W98" s="75"/>
      <c r="X98" s="75"/>
      <c r="Y98" s="76"/>
    </row>
    <row r="99" spans="1:25" s="100" customFormat="1" ht="25.5">
      <c r="A99" s="444" t="s">
        <v>29</v>
      </c>
      <c r="B99" s="431" t="s">
        <v>29</v>
      </c>
      <c r="C99" s="434" t="s">
        <v>37</v>
      </c>
      <c r="D99" s="466" t="s">
        <v>190</v>
      </c>
      <c r="E99" s="451" t="s">
        <v>245</v>
      </c>
      <c r="F99" s="51">
        <v>1</v>
      </c>
      <c r="G99" s="47" t="s">
        <v>27</v>
      </c>
      <c r="H99" s="217" t="s">
        <v>54</v>
      </c>
      <c r="I99" s="65"/>
      <c r="J99" s="147">
        <v>0.8</v>
      </c>
      <c r="K99" s="184">
        <f>SUM(J99-M99)</f>
        <v>0.8</v>
      </c>
      <c r="L99" s="50"/>
      <c r="M99" s="87"/>
      <c r="N99" s="147">
        <v>0.8</v>
      </c>
      <c r="O99" s="184">
        <f>SUM(N99-Q99)</f>
        <v>0.8</v>
      </c>
      <c r="P99" s="50"/>
      <c r="Q99" s="87"/>
      <c r="R99" s="384">
        <f t="shared" si="56"/>
        <v>0.8</v>
      </c>
      <c r="S99" s="385">
        <f t="shared" si="53"/>
        <v>0</v>
      </c>
      <c r="T99" s="386"/>
      <c r="U99" s="218" t="s">
        <v>241</v>
      </c>
      <c r="V99" s="219" t="s">
        <v>242</v>
      </c>
      <c r="W99" s="219" t="s">
        <v>287</v>
      </c>
      <c r="X99" s="219"/>
      <c r="Y99" s="335" t="s">
        <v>72</v>
      </c>
    </row>
    <row r="100" spans="1:25" ht="26.25" thickBot="1">
      <c r="A100" s="445"/>
      <c r="B100" s="432"/>
      <c r="C100" s="435"/>
      <c r="D100" s="467"/>
      <c r="E100" s="451"/>
      <c r="F100" s="51">
        <v>1</v>
      </c>
      <c r="G100" s="47" t="s">
        <v>27</v>
      </c>
      <c r="H100" s="217" t="s">
        <v>54</v>
      </c>
      <c r="I100" s="65"/>
      <c r="J100" s="147"/>
      <c r="K100" s="184">
        <f>SUM(J100-M100)</f>
        <v>0</v>
      </c>
      <c r="L100" s="50"/>
      <c r="M100" s="87"/>
      <c r="N100" s="147"/>
      <c r="O100" s="184">
        <f>SUM(N100-Q100)</f>
        <v>0</v>
      </c>
      <c r="P100" s="50"/>
      <c r="Q100" s="87"/>
      <c r="R100" s="384">
        <f t="shared" si="56"/>
        <v>0</v>
      </c>
      <c r="S100" s="385">
        <f t="shared" si="53"/>
        <v>0</v>
      </c>
      <c r="T100" s="386"/>
      <c r="U100" s="218" t="s">
        <v>254</v>
      </c>
      <c r="V100" s="219"/>
      <c r="W100" s="219"/>
      <c r="X100" s="219"/>
      <c r="Y100" s="335"/>
    </row>
    <row r="101" spans="1:25" ht="13.5" thickBot="1">
      <c r="A101" s="446"/>
      <c r="B101" s="433"/>
      <c r="C101" s="436"/>
      <c r="D101" s="468"/>
      <c r="E101" s="451"/>
      <c r="F101" s="51"/>
      <c r="G101" s="475" t="s">
        <v>28</v>
      </c>
      <c r="H101" s="476"/>
      <c r="I101" s="90">
        <f t="shared" ref="I101" si="67">SUM(I99:I100)</f>
        <v>0</v>
      </c>
      <c r="J101" s="91">
        <f t="shared" ref="J101:M101" si="68">SUM(J99:J100)</f>
        <v>0.8</v>
      </c>
      <c r="K101" s="91">
        <f t="shared" si="68"/>
        <v>0.8</v>
      </c>
      <c r="L101" s="91">
        <f t="shared" si="68"/>
        <v>0</v>
      </c>
      <c r="M101" s="56">
        <f t="shared" si="68"/>
        <v>0</v>
      </c>
      <c r="N101" s="91">
        <f t="shared" ref="N101:Q101" si="69">SUM(N99:N100)</f>
        <v>0.8</v>
      </c>
      <c r="O101" s="91">
        <f t="shared" si="69"/>
        <v>0.8</v>
      </c>
      <c r="P101" s="91">
        <f t="shared" si="69"/>
        <v>0</v>
      </c>
      <c r="Q101" s="56">
        <f t="shared" si="69"/>
        <v>0</v>
      </c>
      <c r="R101" s="384">
        <f t="shared" si="56"/>
        <v>0.8</v>
      </c>
      <c r="S101" s="385">
        <f t="shared" si="53"/>
        <v>0</v>
      </c>
      <c r="T101" s="386"/>
      <c r="U101" s="220"/>
      <c r="V101" s="221"/>
      <c r="W101" s="221"/>
      <c r="X101" s="221"/>
      <c r="Y101" s="222"/>
    </row>
    <row r="102" spans="1:25" s="100" customFormat="1" ht="38.25">
      <c r="A102" s="444" t="s">
        <v>29</v>
      </c>
      <c r="B102" s="431" t="s">
        <v>29</v>
      </c>
      <c r="C102" s="434" t="s">
        <v>18</v>
      </c>
      <c r="D102" s="466" t="s">
        <v>208</v>
      </c>
      <c r="E102" s="451" t="s">
        <v>101</v>
      </c>
      <c r="F102" s="51">
        <v>1</v>
      </c>
      <c r="G102" s="47" t="s">
        <v>267</v>
      </c>
      <c r="H102" s="167" t="s">
        <v>65</v>
      </c>
      <c r="I102" s="65"/>
      <c r="J102" s="147">
        <v>100</v>
      </c>
      <c r="K102" s="184">
        <f>SUM(J102-M102)</f>
        <v>100</v>
      </c>
      <c r="L102" s="50"/>
      <c r="M102" s="185"/>
      <c r="N102" s="147">
        <v>93.9</v>
      </c>
      <c r="O102" s="184">
        <f>SUM(N102-Q102)</f>
        <v>93.9</v>
      </c>
      <c r="P102" s="50"/>
      <c r="Q102" s="185"/>
      <c r="R102" s="384">
        <f t="shared" si="56"/>
        <v>93.9</v>
      </c>
      <c r="S102" s="385">
        <f t="shared" si="53"/>
        <v>6.0999999999999943</v>
      </c>
      <c r="T102" s="386"/>
      <c r="U102" s="60" t="s">
        <v>102</v>
      </c>
      <c r="V102" s="171">
        <v>435</v>
      </c>
      <c r="W102" s="171">
        <v>518</v>
      </c>
      <c r="X102" s="171"/>
      <c r="Y102" s="335" t="s">
        <v>72</v>
      </c>
    </row>
    <row r="103" spans="1:25" ht="39" thickBot="1">
      <c r="A103" s="445"/>
      <c r="B103" s="432"/>
      <c r="C103" s="435"/>
      <c r="D103" s="467"/>
      <c r="E103" s="451"/>
      <c r="F103" s="51"/>
      <c r="G103" s="47"/>
      <c r="H103" s="223"/>
      <c r="I103" s="52"/>
      <c r="J103" s="147"/>
      <c r="K103" s="184">
        <f>SUM(J103-M103)</f>
        <v>0</v>
      </c>
      <c r="L103" s="50"/>
      <c r="M103" s="87"/>
      <c r="N103" s="147"/>
      <c r="O103" s="184">
        <f>SUM(N103-Q103)</f>
        <v>0</v>
      </c>
      <c r="P103" s="50"/>
      <c r="Q103" s="87"/>
      <c r="R103" s="384">
        <f t="shared" si="56"/>
        <v>0</v>
      </c>
      <c r="S103" s="385">
        <f t="shared" si="53"/>
        <v>0</v>
      </c>
      <c r="T103" s="386"/>
      <c r="U103" s="60" t="s">
        <v>167</v>
      </c>
      <c r="V103" s="51">
        <v>11</v>
      </c>
      <c r="W103" s="51">
        <v>15</v>
      </c>
      <c r="X103" s="51"/>
      <c r="Y103" s="335" t="s">
        <v>72</v>
      </c>
    </row>
    <row r="104" spans="1:25" ht="13.5" thickBot="1">
      <c r="A104" s="446"/>
      <c r="B104" s="433"/>
      <c r="C104" s="436"/>
      <c r="D104" s="468"/>
      <c r="E104" s="451"/>
      <c r="F104" s="51"/>
      <c r="G104" s="475" t="s">
        <v>28</v>
      </c>
      <c r="H104" s="476"/>
      <c r="I104" s="90">
        <f t="shared" ref="I104" si="70">SUM(I102:I103)</f>
        <v>0</v>
      </c>
      <c r="J104" s="91">
        <f t="shared" ref="J104:M104" si="71">SUM(J102:J103)</f>
        <v>100</v>
      </c>
      <c r="K104" s="91">
        <f t="shared" si="71"/>
        <v>100</v>
      </c>
      <c r="L104" s="91">
        <f t="shared" si="71"/>
        <v>0</v>
      </c>
      <c r="M104" s="56">
        <f t="shared" si="71"/>
        <v>0</v>
      </c>
      <c r="N104" s="91">
        <f t="shared" ref="N104:Q104" si="72">SUM(N102:N103)</f>
        <v>93.9</v>
      </c>
      <c r="O104" s="91">
        <f t="shared" si="72"/>
        <v>93.9</v>
      </c>
      <c r="P104" s="91">
        <f t="shared" si="72"/>
        <v>0</v>
      </c>
      <c r="Q104" s="56">
        <f t="shared" si="72"/>
        <v>0</v>
      </c>
      <c r="R104" s="384">
        <f t="shared" si="56"/>
        <v>93.9</v>
      </c>
      <c r="S104" s="385">
        <f t="shared" si="53"/>
        <v>6.0999999999999943</v>
      </c>
      <c r="T104" s="386"/>
      <c r="U104" s="220"/>
      <c r="V104" s="221"/>
      <c r="W104" s="221"/>
      <c r="X104" s="221"/>
      <c r="Y104" s="222"/>
    </row>
    <row r="105" spans="1:25" s="100" customFormat="1" ht="25.5" customHeight="1">
      <c r="A105" s="444" t="s">
        <v>29</v>
      </c>
      <c r="B105" s="431" t="s">
        <v>29</v>
      </c>
      <c r="C105" s="431" t="s">
        <v>19</v>
      </c>
      <c r="D105" s="441" t="s">
        <v>195</v>
      </c>
      <c r="E105" s="447" t="s">
        <v>264</v>
      </c>
      <c r="F105" s="148">
        <v>1</v>
      </c>
      <c r="G105" s="174" t="s">
        <v>27</v>
      </c>
      <c r="H105" s="224" t="s">
        <v>71</v>
      </c>
      <c r="I105" s="141"/>
      <c r="J105" s="142">
        <v>29</v>
      </c>
      <c r="K105" s="225">
        <f>SUM(J105-M105)</f>
        <v>29</v>
      </c>
      <c r="L105" s="92"/>
      <c r="M105" s="226"/>
      <c r="N105" s="142">
        <v>20.100000000000001</v>
      </c>
      <c r="O105" s="225">
        <f>SUM(N105-Q105)</f>
        <v>20.100000000000001</v>
      </c>
      <c r="P105" s="92"/>
      <c r="Q105" s="226"/>
      <c r="R105" s="384">
        <f t="shared" si="56"/>
        <v>20.100000000000001</v>
      </c>
      <c r="S105" s="385">
        <f t="shared" si="53"/>
        <v>8.8999999999999986</v>
      </c>
      <c r="T105" s="386"/>
      <c r="U105" s="151" t="s">
        <v>182</v>
      </c>
      <c r="V105" s="186">
        <v>15</v>
      </c>
      <c r="W105" s="186">
        <v>11</v>
      </c>
      <c r="X105" s="186"/>
      <c r="Y105" s="336" t="s">
        <v>72</v>
      </c>
    </row>
    <row r="106" spans="1:25" ht="26.25" thickBot="1">
      <c r="A106" s="445"/>
      <c r="B106" s="432"/>
      <c r="C106" s="432"/>
      <c r="D106" s="442"/>
      <c r="E106" s="447"/>
      <c r="F106" s="148">
        <v>1</v>
      </c>
      <c r="G106" s="174" t="s">
        <v>27</v>
      </c>
      <c r="H106" s="224"/>
      <c r="I106" s="153"/>
      <c r="J106" s="147"/>
      <c r="K106" s="50">
        <f>SUM(J106-M106)</f>
        <v>0</v>
      </c>
      <c r="L106" s="50"/>
      <c r="M106" s="67"/>
      <c r="N106" s="147"/>
      <c r="O106" s="50">
        <f>SUM(N106-Q106)</f>
        <v>0</v>
      </c>
      <c r="P106" s="50"/>
      <c r="Q106" s="67"/>
      <c r="R106" s="384">
        <f t="shared" si="56"/>
        <v>0</v>
      </c>
      <c r="S106" s="385">
        <f t="shared" si="53"/>
        <v>0</v>
      </c>
      <c r="T106" s="386"/>
      <c r="U106" s="151" t="s">
        <v>263</v>
      </c>
      <c r="V106" s="186">
        <v>40</v>
      </c>
      <c r="W106" s="186">
        <v>30</v>
      </c>
      <c r="X106" s="186"/>
      <c r="Y106" s="336" t="s">
        <v>72</v>
      </c>
    </row>
    <row r="107" spans="1:25" ht="13.5" thickBot="1">
      <c r="A107" s="446"/>
      <c r="B107" s="433"/>
      <c r="C107" s="433"/>
      <c r="D107" s="443"/>
      <c r="E107" s="447"/>
      <c r="F107" s="148"/>
      <c r="G107" s="448" t="s">
        <v>28</v>
      </c>
      <c r="H107" s="449"/>
      <c r="I107" s="227">
        <f t="shared" ref="I107:M107" si="73">SUM(I105:I106)</f>
        <v>0</v>
      </c>
      <c r="J107" s="91">
        <f t="shared" si="73"/>
        <v>29</v>
      </c>
      <c r="K107" s="91">
        <f t="shared" si="73"/>
        <v>29</v>
      </c>
      <c r="L107" s="91">
        <f t="shared" si="73"/>
        <v>0</v>
      </c>
      <c r="M107" s="91">
        <f t="shared" si="73"/>
        <v>0</v>
      </c>
      <c r="N107" s="91">
        <f t="shared" ref="N107:Q107" si="74">SUM(N105:N106)</f>
        <v>20.100000000000001</v>
      </c>
      <c r="O107" s="91">
        <f t="shared" si="74"/>
        <v>20.100000000000001</v>
      </c>
      <c r="P107" s="91">
        <f t="shared" si="74"/>
        <v>0</v>
      </c>
      <c r="Q107" s="91">
        <f t="shared" si="74"/>
        <v>0</v>
      </c>
      <c r="R107" s="384">
        <f t="shared" si="56"/>
        <v>20.100000000000001</v>
      </c>
      <c r="S107" s="385">
        <f t="shared" si="53"/>
        <v>8.8999999999999986</v>
      </c>
      <c r="T107" s="386"/>
      <c r="U107" s="74"/>
      <c r="V107" s="75"/>
      <c r="W107" s="75"/>
      <c r="X107" s="75"/>
      <c r="Y107" s="76"/>
    </row>
    <row r="108" spans="1:25" s="100" customFormat="1" ht="89.25">
      <c r="A108" s="463" t="s">
        <v>29</v>
      </c>
      <c r="B108" s="434" t="s">
        <v>29</v>
      </c>
      <c r="C108" s="434" t="s">
        <v>20</v>
      </c>
      <c r="D108" s="466" t="s">
        <v>196</v>
      </c>
      <c r="E108" s="451" t="s">
        <v>255</v>
      </c>
      <c r="F108" s="51">
        <v>1</v>
      </c>
      <c r="G108" s="47" t="s">
        <v>27</v>
      </c>
      <c r="H108" s="223" t="s">
        <v>65</v>
      </c>
      <c r="I108" s="65"/>
      <c r="J108" s="147">
        <v>35</v>
      </c>
      <c r="K108" s="184">
        <f>SUM(J108-M108)</f>
        <v>31.3</v>
      </c>
      <c r="L108" s="50"/>
      <c r="M108" s="185">
        <v>3.7</v>
      </c>
      <c r="N108" s="147">
        <v>31.9</v>
      </c>
      <c r="O108" s="184">
        <f>SUM(N108-Q108)</f>
        <v>31.9</v>
      </c>
      <c r="P108" s="50"/>
      <c r="Q108" s="185"/>
      <c r="R108" s="384">
        <f t="shared" si="56"/>
        <v>31.9</v>
      </c>
      <c r="S108" s="385">
        <f t="shared" si="53"/>
        <v>3.1000000000000014</v>
      </c>
      <c r="T108" s="386"/>
      <c r="U108" s="97" t="s">
        <v>215</v>
      </c>
      <c r="V108" s="332" t="s">
        <v>13</v>
      </c>
      <c r="W108" s="332" t="s">
        <v>13</v>
      </c>
      <c r="X108" s="362"/>
      <c r="Y108" s="335" t="s">
        <v>72</v>
      </c>
    </row>
    <row r="109" spans="1:25" s="100" customFormat="1" ht="27" customHeight="1">
      <c r="A109" s="464"/>
      <c r="B109" s="435"/>
      <c r="C109" s="435"/>
      <c r="D109" s="467"/>
      <c r="E109" s="451"/>
      <c r="F109" s="51">
        <v>32</v>
      </c>
      <c r="G109" s="47" t="s">
        <v>27</v>
      </c>
      <c r="H109" s="228" t="s">
        <v>65</v>
      </c>
      <c r="I109" s="52"/>
      <c r="J109" s="147">
        <v>16</v>
      </c>
      <c r="K109" s="184">
        <f>SUM(J109-M109)</f>
        <v>9.5</v>
      </c>
      <c r="L109" s="50"/>
      <c r="M109" s="87">
        <v>6.5</v>
      </c>
      <c r="N109" s="147">
        <v>16</v>
      </c>
      <c r="O109" s="184">
        <f>SUM(N109-Q109)</f>
        <v>16</v>
      </c>
      <c r="P109" s="50"/>
      <c r="Q109" s="87"/>
      <c r="R109" s="384">
        <f t="shared" si="56"/>
        <v>16</v>
      </c>
      <c r="S109" s="385">
        <f t="shared" si="53"/>
        <v>0</v>
      </c>
      <c r="T109" s="414"/>
      <c r="U109" s="97" t="s">
        <v>236</v>
      </c>
      <c r="V109" s="412" t="s">
        <v>13</v>
      </c>
      <c r="W109" s="412" t="s">
        <v>13</v>
      </c>
      <c r="X109" s="412"/>
      <c r="Y109" s="413" t="s">
        <v>170</v>
      </c>
    </row>
    <row r="110" spans="1:25" ht="39" thickBot="1">
      <c r="A110" s="464"/>
      <c r="B110" s="435"/>
      <c r="C110" s="435"/>
      <c r="D110" s="467"/>
      <c r="E110" s="451"/>
      <c r="F110" s="51">
        <v>1</v>
      </c>
      <c r="G110" s="47" t="s">
        <v>267</v>
      </c>
      <c r="H110" s="223" t="s">
        <v>65</v>
      </c>
      <c r="I110" s="52"/>
      <c r="J110" s="147">
        <v>36.4</v>
      </c>
      <c r="K110" s="184">
        <f>SUM(J110-M110)</f>
        <v>36.4</v>
      </c>
      <c r="L110" s="50"/>
      <c r="M110" s="87"/>
      <c r="N110" s="147">
        <v>36.4</v>
      </c>
      <c r="O110" s="184">
        <f>SUM(N110-Q110)</f>
        <v>36.4</v>
      </c>
      <c r="P110" s="50"/>
      <c r="Q110" s="87"/>
      <c r="R110" s="384">
        <f t="shared" si="56"/>
        <v>36.4</v>
      </c>
      <c r="S110" s="385">
        <f t="shared" si="53"/>
        <v>0</v>
      </c>
      <c r="T110" s="386"/>
      <c r="U110" s="97" t="s">
        <v>257</v>
      </c>
      <c r="V110" s="332" t="s">
        <v>12</v>
      </c>
      <c r="W110" s="332" t="s">
        <v>12</v>
      </c>
      <c r="X110" s="362"/>
      <c r="Y110" s="335" t="s">
        <v>72</v>
      </c>
    </row>
    <row r="111" spans="1:25" ht="13.5" thickBot="1">
      <c r="A111" s="465"/>
      <c r="B111" s="436"/>
      <c r="C111" s="436"/>
      <c r="D111" s="468"/>
      <c r="E111" s="451"/>
      <c r="F111" s="51"/>
      <c r="G111" s="475" t="s">
        <v>28</v>
      </c>
      <c r="H111" s="476"/>
      <c r="I111" s="90">
        <f t="shared" ref="I111:M111" si="75">SUM(I108:I110)</f>
        <v>0</v>
      </c>
      <c r="J111" s="91">
        <f t="shared" si="75"/>
        <v>87.4</v>
      </c>
      <c r="K111" s="91">
        <f t="shared" si="75"/>
        <v>77.199999999999989</v>
      </c>
      <c r="L111" s="91">
        <f t="shared" si="75"/>
        <v>0</v>
      </c>
      <c r="M111" s="56">
        <f t="shared" si="75"/>
        <v>10.199999999999999</v>
      </c>
      <c r="N111" s="91">
        <f t="shared" ref="N111:Q111" si="76">SUM(N108:N110)</f>
        <v>84.3</v>
      </c>
      <c r="O111" s="91">
        <f t="shared" si="76"/>
        <v>84.3</v>
      </c>
      <c r="P111" s="91">
        <f t="shared" si="76"/>
        <v>0</v>
      </c>
      <c r="Q111" s="56">
        <f t="shared" si="76"/>
        <v>0</v>
      </c>
      <c r="R111" s="384">
        <f t="shared" si="56"/>
        <v>84.3</v>
      </c>
      <c r="S111" s="385">
        <f t="shared" si="53"/>
        <v>3.1000000000000085</v>
      </c>
      <c r="T111" s="386"/>
      <c r="U111" s="220"/>
      <c r="V111" s="221"/>
      <c r="W111" s="221"/>
      <c r="X111" s="221"/>
      <c r="Y111" s="222"/>
    </row>
    <row r="112" spans="1:25" s="100" customFormat="1" ht="21.75" customHeight="1">
      <c r="A112" s="444" t="s">
        <v>29</v>
      </c>
      <c r="B112" s="431" t="s">
        <v>29</v>
      </c>
      <c r="C112" s="431" t="s">
        <v>21</v>
      </c>
      <c r="D112" s="441" t="s">
        <v>78</v>
      </c>
      <c r="E112" s="447" t="s">
        <v>201</v>
      </c>
      <c r="F112" s="148">
        <v>1</v>
      </c>
      <c r="G112" s="174" t="s">
        <v>27</v>
      </c>
      <c r="H112" s="229" t="s">
        <v>71</v>
      </c>
      <c r="I112" s="141"/>
      <c r="J112" s="142">
        <v>44.6</v>
      </c>
      <c r="K112" s="225">
        <f>SUM(J112-M112)</f>
        <v>44.6</v>
      </c>
      <c r="L112" s="92"/>
      <c r="M112" s="226"/>
      <c r="N112" s="142">
        <v>40.9</v>
      </c>
      <c r="O112" s="225">
        <f>SUM(N112-Q112)</f>
        <v>40.9</v>
      </c>
      <c r="P112" s="92"/>
      <c r="Q112" s="226"/>
      <c r="R112" s="384">
        <f t="shared" si="56"/>
        <v>40.9</v>
      </c>
      <c r="S112" s="385">
        <f t="shared" si="53"/>
        <v>3.7000000000000028</v>
      </c>
      <c r="T112" s="386"/>
      <c r="U112" s="336" t="s">
        <v>246</v>
      </c>
      <c r="V112" s="148" t="s">
        <v>247</v>
      </c>
      <c r="W112" s="148" t="s">
        <v>247</v>
      </c>
      <c r="X112" s="148"/>
      <c r="Y112" s="336" t="s">
        <v>72</v>
      </c>
    </row>
    <row r="113" spans="1:25" ht="13.5" thickBot="1">
      <c r="A113" s="445"/>
      <c r="B113" s="432"/>
      <c r="C113" s="432"/>
      <c r="D113" s="442"/>
      <c r="E113" s="447"/>
      <c r="F113" s="148">
        <v>1</v>
      </c>
      <c r="G113" s="174" t="s">
        <v>52</v>
      </c>
      <c r="H113" s="230" t="s">
        <v>71</v>
      </c>
      <c r="I113" s="231"/>
      <c r="J113" s="147">
        <v>122.6</v>
      </c>
      <c r="K113" s="184">
        <f>SUM(J113-M113)</f>
        <v>122.6</v>
      </c>
      <c r="L113" s="50">
        <v>5.6</v>
      </c>
      <c r="M113" s="87"/>
      <c r="N113" s="147">
        <v>120.8</v>
      </c>
      <c r="O113" s="184">
        <f>SUM(N113-Q113)</f>
        <v>120.8</v>
      </c>
      <c r="P113" s="50">
        <v>3.8</v>
      </c>
      <c r="Q113" s="87"/>
      <c r="R113" s="384">
        <f t="shared" si="56"/>
        <v>120.8</v>
      </c>
      <c r="S113" s="385">
        <f t="shared" si="53"/>
        <v>1.7999999999999972</v>
      </c>
      <c r="T113" s="386"/>
      <c r="U113" s="97" t="s">
        <v>227</v>
      </c>
      <c r="V113" s="332" t="s">
        <v>248</v>
      </c>
      <c r="W113" s="332" t="s">
        <v>288</v>
      </c>
      <c r="X113" s="362"/>
      <c r="Y113" s="336" t="s">
        <v>72</v>
      </c>
    </row>
    <row r="114" spans="1:25" ht="13.5" thickBot="1">
      <c r="A114" s="446"/>
      <c r="B114" s="433"/>
      <c r="C114" s="433"/>
      <c r="D114" s="443"/>
      <c r="E114" s="447"/>
      <c r="F114" s="148"/>
      <c r="G114" s="448" t="s">
        <v>28</v>
      </c>
      <c r="H114" s="449"/>
      <c r="I114" s="227">
        <f t="shared" ref="I114" si="77">SUM(I112:I113)</f>
        <v>0</v>
      </c>
      <c r="J114" s="91">
        <f t="shared" ref="J114:M114" si="78">SUM(J112:J113)</f>
        <v>167.2</v>
      </c>
      <c r="K114" s="91">
        <f t="shared" si="78"/>
        <v>167.2</v>
      </c>
      <c r="L114" s="91">
        <f t="shared" si="78"/>
        <v>5.6</v>
      </c>
      <c r="M114" s="56">
        <f t="shared" si="78"/>
        <v>0</v>
      </c>
      <c r="N114" s="91">
        <f t="shared" ref="N114:Q114" si="79">SUM(N112:N113)</f>
        <v>161.69999999999999</v>
      </c>
      <c r="O114" s="91">
        <f t="shared" si="79"/>
        <v>161.69999999999999</v>
      </c>
      <c r="P114" s="91">
        <f t="shared" si="79"/>
        <v>3.8</v>
      </c>
      <c r="Q114" s="56">
        <f t="shared" si="79"/>
        <v>0</v>
      </c>
      <c r="R114" s="384">
        <f t="shared" si="56"/>
        <v>161.69999999999999</v>
      </c>
      <c r="S114" s="385">
        <f t="shared" si="53"/>
        <v>5.5</v>
      </c>
      <c r="T114" s="386"/>
      <c r="U114" s="74"/>
      <c r="V114" s="75"/>
      <c r="W114" s="75"/>
      <c r="X114" s="75"/>
      <c r="Y114" s="76"/>
    </row>
    <row r="115" spans="1:25" s="100" customFormat="1" ht="38.25">
      <c r="A115" s="444" t="s">
        <v>29</v>
      </c>
      <c r="B115" s="431" t="s">
        <v>29</v>
      </c>
      <c r="C115" s="431" t="s">
        <v>22</v>
      </c>
      <c r="D115" s="441" t="s">
        <v>207</v>
      </c>
      <c r="E115" s="451" t="s">
        <v>130</v>
      </c>
      <c r="F115" s="51">
        <v>2</v>
      </c>
      <c r="G115" s="47" t="s">
        <v>267</v>
      </c>
      <c r="H115" s="223" t="s">
        <v>65</v>
      </c>
      <c r="I115" s="232"/>
      <c r="J115" s="147">
        <v>67.599999999999994</v>
      </c>
      <c r="K115" s="184">
        <f>SUM(J115-M115)</f>
        <v>67.599999999999994</v>
      </c>
      <c r="L115" s="50">
        <v>53.3</v>
      </c>
      <c r="M115" s="87"/>
      <c r="N115" s="393">
        <v>55.7</v>
      </c>
      <c r="O115" s="394">
        <v>55.7</v>
      </c>
      <c r="P115" s="395">
        <v>52.7</v>
      </c>
      <c r="Q115" s="87"/>
      <c r="R115" s="384">
        <f t="shared" si="56"/>
        <v>55.7</v>
      </c>
      <c r="S115" s="385">
        <f t="shared" si="53"/>
        <v>11.899999999999991</v>
      </c>
      <c r="T115" s="386"/>
      <c r="U115" s="336" t="s">
        <v>156</v>
      </c>
      <c r="V115" s="347" t="s">
        <v>222</v>
      </c>
      <c r="W115" s="347" t="s">
        <v>261</v>
      </c>
      <c r="X115" s="365"/>
      <c r="Y115" s="336" t="s">
        <v>128</v>
      </c>
    </row>
    <row r="116" spans="1:25" ht="13.5" thickBot="1">
      <c r="A116" s="445"/>
      <c r="B116" s="432"/>
      <c r="C116" s="432"/>
      <c r="D116" s="442"/>
      <c r="E116" s="451"/>
      <c r="F116" s="51"/>
      <c r="G116" s="47"/>
      <c r="H116" s="233"/>
      <c r="I116" s="52"/>
      <c r="J116" s="147"/>
      <c r="K116" s="184">
        <f>SUM(J116-M116)</f>
        <v>0</v>
      </c>
      <c r="L116" s="50"/>
      <c r="M116" s="87"/>
      <c r="N116" s="147"/>
      <c r="O116" s="184">
        <f>SUM(N116-Q116)</f>
        <v>0</v>
      </c>
      <c r="P116" s="50"/>
      <c r="Q116" s="87"/>
      <c r="R116" s="384">
        <f t="shared" si="56"/>
        <v>0</v>
      </c>
      <c r="S116" s="385">
        <f t="shared" si="53"/>
        <v>0</v>
      </c>
      <c r="T116" s="386"/>
      <c r="U116" s="151"/>
      <c r="V116" s="148"/>
      <c r="W116" s="148"/>
      <c r="X116" s="148"/>
      <c r="Y116" s="336"/>
    </row>
    <row r="117" spans="1:25" ht="13.5" thickBot="1">
      <c r="A117" s="446"/>
      <c r="B117" s="433"/>
      <c r="C117" s="433"/>
      <c r="D117" s="443"/>
      <c r="E117" s="451"/>
      <c r="F117" s="51"/>
      <c r="G117" s="475" t="s">
        <v>28</v>
      </c>
      <c r="H117" s="476"/>
      <c r="I117" s="90">
        <f t="shared" ref="I117" si="80">SUM(I115:I116)</f>
        <v>0</v>
      </c>
      <c r="J117" s="91">
        <f t="shared" ref="J117:M117" si="81">SUM(J115:J116)</f>
        <v>67.599999999999994</v>
      </c>
      <c r="K117" s="91">
        <f t="shared" si="81"/>
        <v>67.599999999999994</v>
      </c>
      <c r="L117" s="91">
        <f t="shared" si="81"/>
        <v>53.3</v>
      </c>
      <c r="M117" s="56">
        <f t="shared" si="81"/>
        <v>0</v>
      </c>
      <c r="N117" s="91">
        <f t="shared" ref="N117:Q117" si="82">SUM(N115:N116)</f>
        <v>55.7</v>
      </c>
      <c r="O117" s="91">
        <f t="shared" si="82"/>
        <v>55.7</v>
      </c>
      <c r="P117" s="91">
        <f t="shared" si="82"/>
        <v>52.7</v>
      </c>
      <c r="Q117" s="56">
        <f t="shared" si="82"/>
        <v>0</v>
      </c>
      <c r="R117" s="384">
        <f t="shared" si="56"/>
        <v>55.7</v>
      </c>
      <c r="S117" s="385">
        <f t="shared" si="53"/>
        <v>11.899999999999991</v>
      </c>
      <c r="T117" s="386"/>
      <c r="U117" s="74"/>
      <c r="V117" s="75"/>
      <c r="W117" s="75"/>
      <c r="X117" s="75"/>
      <c r="Y117" s="76"/>
    </row>
    <row r="118" spans="1:25" s="30" customFormat="1" ht="36.75" customHeight="1">
      <c r="A118" s="462" t="s">
        <v>29</v>
      </c>
      <c r="B118" s="435" t="s">
        <v>29</v>
      </c>
      <c r="C118" s="435" t="s">
        <v>23</v>
      </c>
      <c r="D118" s="441" t="s">
        <v>206</v>
      </c>
      <c r="E118" s="552" t="s">
        <v>85</v>
      </c>
      <c r="F118" s="163" t="s">
        <v>13</v>
      </c>
      <c r="G118" s="174" t="s">
        <v>27</v>
      </c>
      <c r="H118" s="195" t="s">
        <v>65</v>
      </c>
      <c r="I118" s="234"/>
      <c r="J118" s="142">
        <v>361.66</v>
      </c>
      <c r="K118" s="50">
        <f t="shared" ref="K118:K124" si="83">SUM(J118-M118)</f>
        <v>361.66</v>
      </c>
      <c r="L118" s="92">
        <v>329.76</v>
      </c>
      <c r="M118" s="83"/>
      <c r="N118" s="396">
        <v>359.5</v>
      </c>
      <c r="O118" s="395">
        <v>359.5</v>
      </c>
      <c r="P118" s="397">
        <v>329.2</v>
      </c>
      <c r="Q118" s="83"/>
      <c r="R118" s="384">
        <f t="shared" si="56"/>
        <v>359.5</v>
      </c>
      <c r="S118" s="385">
        <f t="shared" si="53"/>
        <v>2.160000000000025</v>
      </c>
      <c r="T118" s="386"/>
      <c r="U118" s="336" t="s">
        <v>152</v>
      </c>
      <c r="V118" s="148">
        <v>14</v>
      </c>
      <c r="W118" s="148">
        <v>14</v>
      </c>
      <c r="X118" s="148"/>
      <c r="Y118" s="336" t="s">
        <v>128</v>
      </c>
    </row>
    <row r="119" spans="1:25" s="30" customFormat="1" ht="25.5">
      <c r="A119" s="462"/>
      <c r="B119" s="435"/>
      <c r="C119" s="435"/>
      <c r="D119" s="442"/>
      <c r="E119" s="552"/>
      <c r="F119" s="163" t="s">
        <v>13</v>
      </c>
      <c r="G119" s="174" t="s">
        <v>27</v>
      </c>
      <c r="H119" s="195"/>
      <c r="I119" s="234"/>
      <c r="J119" s="125"/>
      <c r="K119" s="50">
        <f t="shared" si="83"/>
        <v>0</v>
      </c>
      <c r="L119" s="53"/>
      <c r="M119" s="44"/>
      <c r="N119" s="94"/>
      <c r="O119" s="191">
        <f>SUM(N119-Q119)</f>
        <v>0</v>
      </c>
      <c r="P119" s="95"/>
      <c r="Q119" s="44"/>
      <c r="R119" s="384">
        <f t="shared" si="56"/>
        <v>0</v>
      </c>
      <c r="S119" s="385">
        <f t="shared" si="53"/>
        <v>0</v>
      </c>
      <c r="T119" s="386"/>
      <c r="U119" s="336" t="s">
        <v>177</v>
      </c>
      <c r="V119" s="148">
        <v>28</v>
      </c>
      <c r="W119" s="148">
        <v>20</v>
      </c>
      <c r="X119" s="148"/>
      <c r="Y119" s="336" t="s">
        <v>128</v>
      </c>
    </row>
    <row r="120" spans="1:25" s="30" customFormat="1" ht="25.5">
      <c r="A120" s="462"/>
      <c r="B120" s="435"/>
      <c r="C120" s="435"/>
      <c r="D120" s="442"/>
      <c r="E120" s="552"/>
      <c r="F120" s="163" t="s">
        <v>13</v>
      </c>
      <c r="G120" s="174" t="s">
        <v>52</v>
      </c>
      <c r="H120" s="195" t="s">
        <v>47</v>
      </c>
      <c r="I120" s="231"/>
      <c r="J120" s="94">
        <v>13.84</v>
      </c>
      <c r="K120" s="191">
        <f t="shared" ref="K120" si="84">SUM(J120-M120)</f>
        <v>13.84</v>
      </c>
      <c r="L120" s="95">
        <v>13.64</v>
      </c>
      <c r="M120" s="44"/>
      <c r="N120" s="398">
        <v>13.8</v>
      </c>
      <c r="O120" s="395">
        <v>13.8</v>
      </c>
      <c r="P120" s="399">
        <v>13.6</v>
      </c>
      <c r="Q120" s="44"/>
      <c r="R120" s="384">
        <f t="shared" ref="R120" si="85">SUM(I120+N120)</f>
        <v>13.8</v>
      </c>
      <c r="S120" s="385">
        <f t="shared" ref="S120" si="86">SUM(J120-R120)</f>
        <v>3.9999999999999147E-2</v>
      </c>
      <c r="T120" s="386"/>
      <c r="U120" s="236" t="s">
        <v>153</v>
      </c>
      <c r="V120" s="148">
        <v>125</v>
      </c>
      <c r="W120" s="148">
        <v>141</v>
      </c>
      <c r="X120" s="148"/>
      <c r="Y120" s="336" t="s">
        <v>128</v>
      </c>
    </row>
    <row r="121" spans="1:25" s="30" customFormat="1" ht="25.5">
      <c r="A121" s="462"/>
      <c r="B121" s="435"/>
      <c r="C121" s="435"/>
      <c r="D121" s="442"/>
      <c r="E121" s="552"/>
      <c r="F121" s="163" t="s">
        <v>13</v>
      </c>
      <c r="G121" s="174" t="s">
        <v>27</v>
      </c>
      <c r="H121" s="195" t="s">
        <v>169</v>
      </c>
      <c r="I121" s="231"/>
      <c r="J121" s="94">
        <v>73.599999999999994</v>
      </c>
      <c r="K121" s="191">
        <f t="shared" si="83"/>
        <v>73.599999999999994</v>
      </c>
      <c r="L121" s="95">
        <v>31.5</v>
      </c>
      <c r="M121" s="44"/>
      <c r="N121" s="398">
        <v>64.7</v>
      </c>
      <c r="O121" s="395">
        <v>64.7</v>
      </c>
      <c r="P121" s="399">
        <v>24.3</v>
      </c>
      <c r="Q121" s="44"/>
      <c r="R121" s="384">
        <f t="shared" si="56"/>
        <v>64.7</v>
      </c>
      <c r="S121" s="385">
        <f t="shared" si="53"/>
        <v>8.8999999999999915</v>
      </c>
      <c r="T121" s="386"/>
      <c r="U121" s="336" t="s">
        <v>203</v>
      </c>
      <c r="V121" s="347" t="s">
        <v>229</v>
      </c>
      <c r="W121" s="372" t="s">
        <v>285</v>
      </c>
      <c r="X121" s="372"/>
      <c r="Y121" s="336" t="s">
        <v>128</v>
      </c>
    </row>
    <row r="122" spans="1:25" s="30" customFormat="1" ht="63.75">
      <c r="A122" s="462"/>
      <c r="B122" s="435"/>
      <c r="C122" s="435"/>
      <c r="D122" s="442"/>
      <c r="E122" s="552"/>
      <c r="F122" s="163" t="s">
        <v>13</v>
      </c>
      <c r="G122" s="174" t="s">
        <v>44</v>
      </c>
      <c r="H122" s="195" t="s">
        <v>65</v>
      </c>
      <c r="I122" s="231"/>
      <c r="J122" s="94">
        <v>26.6</v>
      </c>
      <c r="K122" s="191">
        <f t="shared" si="83"/>
        <v>26.6</v>
      </c>
      <c r="L122" s="95">
        <v>9</v>
      </c>
      <c r="M122" s="235"/>
      <c r="N122" s="398">
        <v>18</v>
      </c>
      <c r="O122" s="191">
        <v>18</v>
      </c>
      <c r="P122" s="399">
        <v>2.2000000000000002</v>
      </c>
      <c r="Q122" s="235"/>
      <c r="R122" s="384">
        <f t="shared" si="56"/>
        <v>18</v>
      </c>
      <c r="S122" s="385">
        <f t="shared" si="53"/>
        <v>8.6000000000000014</v>
      </c>
      <c r="T122" s="386"/>
      <c r="U122" s="336" t="s">
        <v>202</v>
      </c>
      <c r="V122" s="148" t="s">
        <v>228</v>
      </c>
      <c r="W122" s="148" t="s">
        <v>286</v>
      </c>
      <c r="X122" s="148"/>
      <c r="Y122" s="336" t="s">
        <v>128</v>
      </c>
    </row>
    <row r="123" spans="1:25" s="30" customFormat="1" ht="38.25">
      <c r="A123" s="462"/>
      <c r="B123" s="435"/>
      <c r="C123" s="435"/>
      <c r="D123" s="442"/>
      <c r="E123" s="552"/>
      <c r="F123" s="163" t="s">
        <v>13</v>
      </c>
      <c r="G123" s="174" t="s">
        <v>45</v>
      </c>
      <c r="H123" s="195" t="s">
        <v>168</v>
      </c>
      <c r="I123" s="231"/>
      <c r="J123" s="94">
        <v>18.3</v>
      </c>
      <c r="K123" s="191">
        <f t="shared" si="83"/>
        <v>18.3</v>
      </c>
      <c r="L123" s="95">
        <v>18</v>
      </c>
      <c r="M123" s="44"/>
      <c r="N123" s="94">
        <v>17.600000000000001</v>
      </c>
      <c r="O123" s="191">
        <v>17.600000000000001</v>
      </c>
      <c r="P123" s="95">
        <v>17.3</v>
      </c>
      <c r="Q123" s="44"/>
      <c r="R123" s="384">
        <f t="shared" si="56"/>
        <v>17.600000000000001</v>
      </c>
      <c r="S123" s="385">
        <f t="shared" si="53"/>
        <v>0.69999999999999929</v>
      </c>
      <c r="T123" s="386"/>
      <c r="U123" s="336" t="s">
        <v>154</v>
      </c>
      <c r="V123" s="148">
        <v>22</v>
      </c>
      <c r="W123" s="148">
        <v>27</v>
      </c>
      <c r="X123" s="148"/>
      <c r="Y123" s="336" t="s">
        <v>128</v>
      </c>
    </row>
    <row r="124" spans="1:25" s="30" customFormat="1" ht="64.5" thickBot="1">
      <c r="A124" s="462"/>
      <c r="B124" s="435"/>
      <c r="C124" s="435"/>
      <c r="D124" s="442"/>
      <c r="E124" s="552"/>
      <c r="F124" s="163" t="s">
        <v>13</v>
      </c>
      <c r="G124" s="174" t="s">
        <v>45</v>
      </c>
      <c r="H124" s="195" t="s">
        <v>69</v>
      </c>
      <c r="I124" s="231"/>
      <c r="J124" s="94">
        <v>243.3</v>
      </c>
      <c r="K124" s="191">
        <f t="shared" si="83"/>
        <v>243.3</v>
      </c>
      <c r="L124" s="95">
        <v>236.5</v>
      </c>
      <c r="M124" s="44"/>
      <c r="N124" s="398">
        <v>241.8</v>
      </c>
      <c r="O124" s="395">
        <v>241.8</v>
      </c>
      <c r="P124" s="399">
        <v>235.8</v>
      </c>
      <c r="Q124" s="44"/>
      <c r="R124" s="384">
        <f t="shared" si="56"/>
        <v>241.8</v>
      </c>
      <c r="S124" s="385">
        <f t="shared" si="53"/>
        <v>1.5</v>
      </c>
      <c r="T124" s="386"/>
      <c r="U124" s="336" t="s">
        <v>155</v>
      </c>
      <c r="V124" s="237" t="s">
        <v>230</v>
      </c>
      <c r="W124" s="237" t="s">
        <v>230</v>
      </c>
      <c r="X124" s="237"/>
      <c r="Y124" s="336" t="s">
        <v>128</v>
      </c>
    </row>
    <row r="125" spans="1:25" ht="13.5" thickBot="1">
      <c r="A125" s="462"/>
      <c r="B125" s="435"/>
      <c r="C125" s="435"/>
      <c r="D125" s="443"/>
      <c r="E125" s="552"/>
      <c r="F125" s="172"/>
      <c r="G125" s="450" t="s">
        <v>28</v>
      </c>
      <c r="H125" s="448"/>
      <c r="I125" s="55">
        <f t="shared" ref="I125:Q125" si="87">SUM(I118:I124)</f>
        <v>0</v>
      </c>
      <c r="J125" s="56">
        <f t="shared" si="87"/>
        <v>737.30000000000007</v>
      </c>
      <c r="K125" s="56">
        <f t="shared" si="87"/>
        <v>737.30000000000007</v>
      </c>
      <c r="L125" s="56">
        <f t="shared" si="87"/>
        <v>638.4</v>
      </c>
      <c r="M125" s="56">
        <f t="shared" si="87"/>
        <v>0</v>
      </c>
      <c r="N125" s="56">
        <f t="shared" si="87"/>
        <v>715.40000000000009</v>
      </c>
      <c r="O125" s="56">
        <f t="shared" si="87"/>
        <v>715.40000000000009</v>
      </c>
      <c r="P125" s="56">
        <f t="shared" si="87"/>
        <v>622.40000000000009</v>
      </c>
      <c r="Q125" s="56">
        <f t="shared" si="87"/>
        <v>0</v>
      </c>
      <c r="R125" s="384">
        <f t="shared" si="56"/>
        <v>715.40000000000009</v>
      </c>
      <c r="S125" s="385">
        <f t="shared" si="53"/>
        <v>21.899999999999977</v>
      </c>
      <c r="T125" s="386"/>
      <c r="U125" s="238"/>
      <c r="V125" s="148"/>
      <c r="W125" s="148"/>
      <c r="X125" s="148"/>
      <c r="Y125" s="336"/>
    </row>
    <row r="126" spans="1:25" s="30" customFormat="1" ht="34.5" customHeight="1">
      <c r="A126" s="460" t="s">
        <v>29</v>
      </c>
      <c r="B126" s="461" t="s">
        <v>29</v>
      </c>
      <c r="C126" s="461" t="s">
        <v>24</v>
      </c>
      <c r="D126" s="452"/>
      <c r="E126" s="483" t="s">
        <v>253</v>
      </c>
      <c r="F126" s="194">
        <v>1</v>
      </c>
      <c r="G126" s="239" t="s">
        <v>27</v>
      </c>
      <c r="H126" s="216" t="s">
        <v>65</v>
      </c>
      <c r="I126" s="231"/>
      <c r="J126" s="125">
        <v>20</v>
      </c>
      <c r="K126" s="53">
        <f>SUM(J126-M126)</f>
        <v>20</v>
      </c>
      <c r="L126" s="53">
        <v>8</v>
      </c>
      <c r="M126" s="44"/>
      <c r="N126" s="125">
        <v>7.2</v>
      </c>
      <c r="O126" s="53">
        <f>SUM(N126-Q126)</f>
        <v>7.2</v>
      </c>
      <c r="P126" s="53">
        <v>7.1</v>
      </c>
      <c r="Q126" s="44"/>
      <c r="R126" s="384">
        <f t="shared" si="56"/>
        <v>7.2</v>
      </c>
      <c r="S126" s="385">
        <f t="shared" si="53"/>
        <v>12.8</v>
      </c>
      <c r="T126" s="386"/>
      <c r="U126" s="151"/>
      <c r="V126" s="186"/>
      <c r="W126" s="186"/>
      <c r="X126" s="186"/>
      <c r="Y126" s="336" t="s">
        <v>72</v>
      </c>
    </row>
    <row r="127" spans="1:25" s="30" customFormat="1" ht="30" customHeight="1">
      <c r="A127" s="460"/>
      <c r="B127" s="461"/>
      <c r="C127" s="461"/>
      <c r="D127" s="452"/>
      <c r="E127" s="484"/>
      <c r="F127" s="194">
        <v>32</v>
      </c>
      <c r="G127" s="240" t="s">
        <v>27</v>
      </c>
      <c r="H127" s="195" t="s">
        <v>71</v>
      </c>
      <c r="I127" s="231"/>
      <c r="J127" s="125">
        <v>4.0110000000000001</v>
      </c>
      <c r="K127" s="53">
        <f>SUM(J127-M127)</f>
        <v>1.3000000000000003</v>
      </c>
      <c r="L127" s="53"/>
      <c r="M127" s="44">
        <v>2.7109999999999999</v>
      </c>
      <c r="N127" s="125">
        <v>0</v>
      </c>
      <c r="O127" s="53">
        <f>SUM(N127-Q127)</f>
        <v>0</v>
      </c>
      <c r="P127" s="53"/>
      <c r="Q127" s="44">
        <v>0</v>
      </c>
      <c r="R127" s="384">
        <f t="shared" si="56"/>
        <v>0</v>
      </c>
      <c r="S127" s="385">
        <f t="shared" si="53"/>
        <v>4.0110000000000001</v>
      </c>
      <c r="T127" s="386"/>
      <c r="U127" s="241"/>
      <c r="V127" s="171"/>
      <c r="W127" s="186"/>
      <c r="X127" s="186"/>
      <c r="Y127" s="336" t="s">
        <v>170</v>
      </c>
    </row>
    <row r="128" spans="1:25" s="30" customFormat="1" ht="26.25" customHeight="1" thickBot="1">
      <c r="A128" s="460"/>
      <c r="B128" s="461"/>
      <c r="C128" s="461"/>
      <c r="D128" s="452"/>
      <c r="E128" s="484"/>
      <c r="F128" s="194">
        <v>32</v>
      </c>
      <c r="G128" s="239" t="s">
        <v>27</v>
      </c>
      <c r="H128" s="357" t="s">
        <v>250</v>
      </c>
      <c r="I128" s="231"/>
      <c r="J128" s="125">
        <v>69.099999999999994</v>
      </c>
      <c r="K128" s="53">
        <f>SUM(J128-M128)</f>
        <v>14.599999999999994</v>
      </c>
      <c r="L128" s="53">
        <v>11.087</v>
      </c>
      <c r="M128" s="44">
        <v>54.5</v>
      </c>
      <c r="N128" s="125">
        <v>48.7</v>
      </c>
      <c r="O128" s="53">
        <v>11.4</v>
      </c>
      <c r="P128" s="53">
        <v>11.1</v>
      </c>
      <c r="Q128" s="44">
        <v>37.299999999999997</v>
      </c>
      <c r="R128" s="384">
        <f t="shared" si="56"/>
        <v>48.7</v>
      </c>
      <c r="S128" s="385">
        <f t="shared" si="53"/>
        <v>20.399999999999991</v>
      </c>
      <c r="T128" s="386"/>
      <c r="U128" s="241" t="s">
        <v>220</v>
      </c>
      <c r="V128" s="171">
        <v>10</v>
      </c>
      <c r="W128" s="186">
        <v>12.2</v>
      </c>
      <c r="X128" s="186"/>
      <c r="Y128" s="336" t="s">
        <v>170</v>
      </c>
    </row>
    <row r="129" spans="1:25" ht="13.5" thickBot="1">
      <c r="A129" s="460"/>
      <c r="B129" s="461"/>
      <c r="C129" s="461"/>
      <c r="D129" s="452"/>
      <c r="E129" s="485"/>
      <c r="F129" s="199"/>
      <c r="G129" s="507" t="s">
        <v>28</v>
      </c>
      <c r="H129" s="449"/>
      <c r="I129" s="90">
        <f t="shared" ref="I129:M129" si="88">SUM(I126:I128)</f>
        <v>0</v>
      </c>
      <c r="J129" s="91">
        <f t="shared" si="88"/>
        <v>93.11099999999999</v>
      </c>
      <c r="K129" s="91">
        <f t="shared" si="88"/>
        <v>35.899999999999991</v>
      </c>
      <c r="L129" s="91">
        <f t="shared" si="88"/>
        <v>19.087</v>
      </c>
      <c r="M129" s="56">
        <f t="shared" si="88"/>
        <v>57.210999999999999</v>
      </c>
      <c r="N129" s="91">
        <f t="shared" ref="N129:Q129" si="89">SUM(N126:N128)</f>
        <v>55.900000000000006</v>
      </c>
      <c r="O129" s="91">
        <f t="shared" si="89"/>
        <v>18.600000000000001</v>
      </c>
      <c r="P129" s="91">
        <f t="shared" si="89"/>
        <v>18.2</v>
      </c>
      <c r="Q129" s="56">
        <f t="shared" si="89"/>
        <v>37.299999999999997</v>
      </c>
      <c r="R129" s="384">
        <f t="shared" si="56"/>
        <v>55.900000000000006</v>
      </c>
      <c r="S129" s="385">
        <f t="shared" si="53"/>
        <v>37.210999999999984</v>
      </c>
      <c r="T129" s="386"/>
      <c r="U129" s="74"/>
      <c r="V129" s="75"/>
      <c r="W129" s="75"/>
      <c r="X129" s="75"/>
      <c r="Y129" s="76"/>
    </row>
    <row r="130" spans="1:25" s="100" customFormat="1" ht="13.5" thickBot="1">
      <c r="A130" s="69" t="s">
        <v>29</v>
      </c>
      <c r="B130" s="70" t="s">
        <v>29</v>
      </c>
      <c r="C130" s="71"/>
      <c r="D130" s="354"/>
      <c r="E130" s="453" t="s">
        <v>32</v>
      </c>
      <c r="F130" s="454"/>
      <c r="G130" s="454"/>
      <c r="H130" s="455"/>
      <c r="I130" s="72">
        <f t="shared" ref="I130:Q130" si="90">I62+I68+I71+I74+I77+I88+I95+I98+I101+I104+I107+I111+I114+I117+I125+I129</f>
        <v>0</v>
      </c>
      <c r="J130" s="72">
        <f t="shared" si="90"/>
        <v>9060.5099999999984</v>
      </c>
      <c r="K130" s="72">
        <f t="shared" si="90"/>
        <v>8980.5639999999985</v>
      </c>
      <c r="L130" s="72">
        <f t="shared" si="90"/>
        <v>1508.0839999999998</v>
      </c>
      <c r="M130" s="72">
        <f t="shared" si="90"/>
        <v>79.945999999999998</v>
      </c>
      <c r="N130" s="72">
        <f t="shared" si="90"/>
        <v>7664.1</v>
      </c>
      <c r="O130" s="72">
        <f t="shared" si="90"/>
        <v>7614.2999999999993</v>
      </c>
      <c r="P130" s="72">
        <f t="shared" si="90"/>
        <v>1456.6000000000001</v>
      </c>
      <c r="Q130" s="72">
        <f t="shared" si="90"/>
        <v>49.8</v>
      </c>
      <c r="R130" s="384">
        <f t="shared" si="56"/>
        <v>7664.1</v>
      </c>
      <c r="S130" s="385">
        <f t="shared" si="53"/>
        <v>1396.409999999998</v>
      </c>
      <c r="T130" s="386"/>
      <c r="U130" s="74"/>
      <c r="V130" s="75"/>
      <c r="W130" s="75"/>
      <c r="X130" s="75"/>
      <c r="Y130" s="76"/>
    </row>
    <row r="131" spans="1:25" s="100" customFormat="1" ht="13.5" thickBot="1">
      <c r="A131" s="31" t="s">
        <v>29</v>
      </c>
      <c r="B131" s="77" t="s">
        <v>30</v>
      </c>
      <c r="C131" s="33"/>
      <c r="D131" s="34" t="s">
        <v>118</v>
      </c>
      <c r="E131" s="456" t="s">
        <v>81</v>
      </c>
      <c r="F131" s="457"/>
      <c r="G131" s="457"/>
      <c r="H131" s="457"/>
      <c r="I131" s="35"/>
      <c r="J131" s="36"/>
      <c r="K131" s="36"/>
      <c r="L131" s="36"/>
      <c r="M131" s="36"/>
      <c r="N131" s="36"/>
      <c r="O131" s="36"/>
      <c r="P131" s="36"/>
      <c r="Q131" s="36"/>
      <c r="R131" s="384">
        <f t="shared" si="56"/>
        <v>0</v>
      </c>
      <c r="S131" s="385">
        <f t="shared" si="53"/>
        <v>0</v>
      </c>
      <c r="T131" s="386"/>
      <c r="U131" s="37"/>
      <c r="V131" s="38"/>
      <c r="W131" s="38"/>
      <c r="X131" s="38"/>
      <c r="Y131" s="29"/>
    </row>
    <row r="132" spans="1:25" s="30" customFormat="1" ht="25.5">
      <c r="A132" s="429" t="s">
        <v>29</v>
      </c>
      <c r="B132" s="425" t="s">
        <v>30</v>
      </c>
      <c r="C132" s="425" t="s">
        <v>26</v>
      </c>
      <c r="D132" s="428" t="s">
        <v>213</v>
      </c>
      <c r="E132" s="458" t="s">
        <v>249</v>
      </c>
      <c r="F132" s="242">
        <v>1</v>
      </c>
      <c r="G132" s="243" t="s">
        <v>27</v>
      </c>
      <c r="H132" s="244" t="s">
        <v>112</v>
      </c>
      <c r="I132" s="245"/>
      <c r="J132" s="246">
        <v>34.5</v>
      </c>
      <c r="K132" s="329">
        <f>SUM(J132-M132)</f>
        <v>0</v>
      </c>
      <c r="L132" s="329"/>
      <c r="M132" s="330">
        <v>34.5</v>
      </c>
      <c r="N132" s="246"/>
      <c r="O132" s="415">
        <f>SUM(N132-Q132)</f>
        <v>0</v>
      </c>
      <c r="P132" s="329"/>
      <c r="Q132" s="330"/>
      <c r="R132" s="384">
        <f t="shared" si="56"/>
        <v>0</v>
      </c>
      <c r="S132" s="385">
        <f t="shared" si="53"/>
        <v>34.5</v>
      </c>
      <c r="T132" s="386"/>
      <c r="U132" s="218" t="s">
        <v>108</v>
      </c>
      <c r="V132" s="332" t="s">
        <v>14</v>
      </c>
      <c r="W132" s="412" t="s">
        <v>289</v>
      </c>
      <c r="X132" s="362"/>
      <c r="Y132" s="335" t="s">
        <v>72</v>
      </c>
    </row>
    <row r="133" spans="1:25" s="30" customFormat="1">
      <c r="A133" s="429"/>
      <c r="B133" s="425"/>
      <c r="C133" s="425"/>
      <c r="D133" s="428"/>
      <c r="E133" s="458"/>
      <c r="F133" s="148">
        <v>1</v>
      </c>
      <c r="G133" s="243" t="s">
        <v>36</v>
      </c>
      <c r="H133" s="247" t="s">
        <v>112</v>
      </c>
      <c r="I133" s="248"/>
      <c r="J133" s="249">
        <v>14</v>
      </c>
      <c r="K133" s="50">
        <f>SUM(J133-M133)</f>
        <v>0</v>
      </c>
      <c r="L133" s="250"/>
      <c r="M133" s="251">
        <v>14</v>
      </c>
      <c r="N133" s="249"/>
      <c r="O133" s="50">
        <f>SUM(N133-Q133)</f>
        <v>0</v>
      </c>
      <c r="P133" s="250"/>
      <c r="Q133" s="251"/>
      <c r="R133" s="384">
        <f t="shared" si="56"/>
        <v>0</v>
      </c>
      <c r="S133" s="385">
        <f t="shared" si="53"/>
        <v>14</v>
      </c>
      <c r="T133" s="386"/>
      <c r="U133" s="218" t="s">
        <v>109</v>
      </c>
      <c r="V133" s="332" t="s">
        <v>14</v>
      </c>
      <c r="W133" s="412" t="s">
        <v>289</v>
      </c>
      <c r="X133" s="362"/>
      <c r="Y133" s="335" t="s">
        <v>72</v>
      </c>
    </row>
    <row r="134" spans="1:25" s="30" customFormat="1" ht="25.5">
      <c r="A134" s="429"/>
      <c r="B134" s="425"/>
      <c r="C134" s="425"/>
      <c r="D134" s="428"/>
      <c r="E134" s="458"/>
      <c r="F134" s="148">
        <v>1</v>
      </c>
      <c r="G134" s="243" t="s">
        <v>27</v>
      </c>
      <c r="H134" s="361" t="s">
        <v>112</v>
      </c>
      <c r="I134" s="248"/>
      <c r="J134" s="249">
        <v>1</v>
      </c>
      <c r="K134" s="50">
        <f>SUM(J134-M134)</f>
        <v>0</v>
      </c>
      <c r="L134" s="250"/>
      <c r="M134" s="251">
        <v>1</v>
      </c>
      <c r="N134" s="249"/>
      <c r="O134" s="50">
        <f>SUM(N134-Q134)</f>
        <v>0</v>
      </c>
      <c r="P134" s="250"/>
      <c r="Q134" s="251"/>
      <c r="R134" s="384">
        <f t="shared" si="56"/>
        <v>0</v>
      </c>
      <c r="S134" s="385">
        <f t="shared" si="53"/>
        <v>1</v>
      </c>
      <c r="T134" s="386"/>
      <c r="U134" s="218" t="s">
        <v>270</v>
      </c>
      <c r="V134" s="332" t="s">
        <v>289</v>
      </c>
      <c r="W134" s="412" t="s">
        <v>289</v>
      </c>
      <c r="X134" s="362"/>
      <c r="Y134" s="335" t="s">
        <v>72</v>
      </c>
    </row>
    <row r="135" spans="1:25" ht="64.5" thickBot="1">
      <c r="A135" s="429"/>
      <c r="B135" s="425"/>
      <c r="C135" s="425"/>
      <c r="D135" s="428"/>
      <c r="E135" s="458"/>
      <c r="F135" s="51">
        <v>1</v>
      </c>
      <c r="G135" s="64" t="s">
        <v>45</v>
      </c>
      <c r="H135" s="252" t="s">
        <v>150</v>
      </c>
      <c r="I135" s="65"/>
      <c r="J135" s="249">
        <v>4.7</v>
      </c>
      <c r="K135" s="53">
        <f>SUM(J135-M135)</f>
        <v>4.7</v>
      </c>
      <c r="L135" s="50"/>
      <c r="M135" s="66"/>
      <c r="N135" s="249">
        <v>4.5999999999999996</v>
      </c>
      <c r="O135" s="53">
        <f>SUM(N135-Q135)</f>
        <v>4.5999999999999996</v>
      </c>
      <c r="P135" s="50"/>
      <c r="Q135" s="66"/>
      <c r="R135" s="384">
        <f t="shared" si="56"/>
        <v>4.5999999999999996</v>
      </c>
      <c r="S135" s="385">
        <f t="shared" si="53"/>
        <v>0.10000000000000053</v>
      </c>
      <c r="T135" s="386"/>
      <c r="U135" s="253" t="s">
        <v>252</v>
      </c>
      <c r="V135" s="332" t="s">
        <v>18</v>
      </c>
      <c r="W135" s="412" t="s">
        <v>18</v>
      </c>
      <c r="X135" s="362"/>
      <c r="Y135" s="335" t="s">
        <v>72</v>
      </c>
    </row>
    <row r="136" spans="1:25" ht="13.5" thickBot="1">
      <c r="A136" s="429"/>
      <c r="B136" s="425"/>
      <c r="C136" s="425"/>
      <c r="D136" s="428"/>
      <c r="E136" s="459"/>
      <c r="F136" s="143"/>
      <c r="G136" s="486" t="s">
        <v>28</v>
      </c>
      <c r="H136" s="427"/>
      <c r="I136" s="254">
        <f t="shared" ref="I136:Q136" si="91">SUM(I132:I135)</f>
        <v>0</v>
      </c>
      <c r="J136" s="255">
        <f t="shared" si="91"/>
        <v>54.2</v>
      </c>
      <c r="K136" s="102">
        <f t="shared" si="91"/>
        <v>4.7</v>
      </c>
      <c r="L136" s="102">
        <f t="shared" si="91"/>
        <v>0</v>
      </c>
      <c r="M136" s="102">
        <f t="shared" si="91"/>
        <v>49.5</v>
      </c>
      <c r="N136" s="255">
        <f t="shared" si="91"/>
        <v>4.5999999999999996</v>
      </c>
      <c r="O136" s="102">
        <f t="shared" si="91"/>
        <v>4.5999999999999996</v>
      </c>
      <c r="P136" s="102">
        <f t="shared" si="91"/>
        <v>0</v>
      </c>
      <c r="Q136" s="102">
        <f t="shared" si="91"/>
        <v>0</v>
      </c>
      <c r="R136" s="384">
        <f t="shared" si="56"/>
        <v>4.5999999999999996</v>
      </c>
      <c r="S136" s="385">
        <f t="shared" si="53"/>
        <v>49.6</v>
      </c>
      <c r="T136" s="386"/>
      <c r="U136" s="256"/>
      <c r="V136" s="257"/>
      <c r="W136" s="257"/>
      <c r="X136" s="257"/>
      <c r="Y136" s="177"/>
    </row>
    <row r="137" spans="1:25" s="100" customFormat="1" ht="14.25" customHeight="1">
      <c r="A137" s="429" t="s">
        <v>29</v>
      </c>
      <c r="B137" s="425" t="s">
        <v>30</v>
      </c>
      <c r="C137" s="425" t="s">
        <v>29</v>
      </c>
      <c r="D137" s="428" t="s">
        <v>214</v>
      </c>
      <c r="E137" s="532" t="s">
        <v>176</v>
      </c>
      <c r="F137" s="143"/>
      <c r="G137" s="210"/>
      <c r="H137" s="258"/>
      <c r="I137" s="259"/>
      <c r="J137" s="260"/>
      <c r="K137" s="261">
        <f>SUM(J137-M137)</f>
        <v>0</v>
      </c>
      <c r="L137" s="261"/>
      <c r="M137" s="262"/>
      <c r="N137" s="260"/>
      <c r="O137" s="261">
        <f>SUM(N137-Q137)</f>
        <v>0</v>
      </c>
      <c r="P137" s="261"/>
      <c r="Q137" s="262"/>
      <c r="R137" s="384">
        <f t="shared" si="56"/>
        <v>0</v>
      </c>
      <c r="S137" s="385">
        <f t="shared" ref="S137:S159" si="92">SUM(J137-R137)</f>
        <v>0</v>
      </c>
      <c r="T137" s="386"/>
      <c r="U137" s="218"/>
      <c r="V137" s="332"/>
      <c r="W137" s="332"/>
      <c r="X137" s="362"/>
      <c r="Y137" s="335" t="s">
        <v>72</v>
      </c>
    </row>
    <row r="138" spans="1:25" s="100" customFormat="1" ht="51">
      <c r="A138" s="429"/>
      <c r="B138" s="425"/>
      <c r="C138" s="425"/>
      <c r="D138" s="428"/>
      <c r="E138" s="447"/>
      <c r="F138" s="148">
        <v>1</v>
      </c>
      <c r="G138" s="243" t="s">
        <v>48</v>
      </c>
      <c r="H138" s="263" t="s">
        <v>145</v>
      </c>
      <c r="I138" s="264"/>
      <c r="J138" s="249">
        <v>9</v>
      </c>
      <c r="K138" s="250">
        <f>SUM(J138-M138)</f>
        <v>9</v>
      </c>
      <c r="L138" s="250"/>
      <c r="M138" s="251"/>
      <c r="N138" s="249">
        <v>1.4</v>
      </c>
      <c r="O138" s="250">
        <f>SUM(N138-Q138)</f>
        <v>1.4</v>
      </c>
      <c r="P138" s="250"/>
      <c r="Q138" s="251"/>
      <c r="R138" s="384">
        <f t="shared" si="56"/>
        <v>1.4</v>
      </c>
      <c r="S138" s="385">
        <f t="shared" si="92"/>
        <v>7.6</v>
      </c>
      <c r="T138" s="386"/>
      <c r="U138" s="62" t="s">
        <v>174</v>
      </c>
      <c r="V138" s="332" t="s">
        <v>14</v>
      </c>
      <c r="W138" s="51">
        <v>3</v>
      </c>
      <c r="X138" s="51"/>
      <c r="Y138" s="335" t="s">
        <v>72</v>
      </c>
    </row>
    <row r="139" spans="1:25" s="100" customFormat="1" ht="38.25">
      <c r="A139" s="429"/>
      <c r="B139" s="425"/>
      <c r="C139" s="425"/>
      <c r="D139" s="428"/>
      <c r="E139" s="447"/>
      <c r="F139" s="148">
        <v>1</v>
      </c>
      <c r="G139" s="344" t="s">
        <v>27</v>
      </c>
      <c r="H139" s="258" t="s">
        <v>54</v>
      </c>
      <c r="I139" s="264"/>
      <c r="J139" s="249">
        <v>1</v>
      </c>
      <c r="K139" s="250">
        <f>SUM(J139-M139)</f>
        <v>1</v>
      </c>
      <c r="L139" s="265"/>
      <c r="M139" s="266"/>
      <c r="N139" s="249">
        <v>0.6</v>
      </c>
      <c r="O139" s="250">
        <f>SUM(N139-Q139)</f>
        <v>0.6</v>
      </c>
      <c r="P139" s="265"/>
      <c r="Q139" s="266"/>
      <c r="R139" s="384">
        <f t="shared" ref="R139:R159" si="93">SUM(I139+N139)</f>
        <v>0.6</v>
      </c>
      <c r="S139" s="385">
        <f t="shared" si="92"/>
        <v>0.4</v>
      </c>
      <c r="T139" s="386"/>
      <c r="U139" s="62" t="s">
        <v>56</v>
      </c>
      <c r="V139" s="332" t="s">
        <v>233</v>
      </c>
      <c r="W139" s="51" t="s">
        <v>233</v>
      </c>
      <c r="X139" s="51"/>
      <c r="Y139" s="335" t="s">
        <v>72</v>
      </c>
    </row>
    <row r="140" spans="1:25" s="100" customFormat="1" ht="39" thickBot="1">
      <c r="A140" s="429"/>
      <c r="B140" s="425"/>
      <c r="C140" s="425"/>
      <c r="D140" s="428"/>
      <c r="E140" s="447"/>
      <c r="F140" s="148">
        <v>1</v>
      </c>
      <c r="G140" s="243" t="s">
        <v>27</v>
      </c>
      <c r="H140" s="267" t="s">
        <v>54</v>
      </c>
      <c r="I140" s="248"/>
      <c r="J140" s="249">
        <v>34</v>
      </c>
      <c r="K140" s="250">
        <f>SUM(J140-M140)</f>
        <v>34</v>
      </c>
      <c r="L140" s="265"/>
      <c r="M140" s="266"/>
      <c r="N140" s="249">
        <v>34</v>
      </c>
      <c r="O140" s="250">
        <f>SUM(N140-Q140)</f>
        <v>34</v>
      </c>
      <c r="P140" s="265"/>
      <c r="Q140" s="266"/>
      <c r="R140" s="384">
        <f t="shared" si="93"/>
        <v>34</v>
      </c>
      <c r="S140" s="385">
        <f t="shared" si="92"/>
        <v>0</v>
      </c>
      <c r="T140" s="386"/>
      <c r="U140" s="218" t="s">
        <v>235</v>
      </c>
      <c r="V140" s="332" t="s">
        <v>234</v>
      </c>
      <c r="W140" s="51">
        <v>32</v>
      </c>
      <c r="X140" s="51"/>
      <c r="Y140" s="335" t="s">
        <v>72</v>
      </c>
    </row>
    <row r="141" spans="1:25" s="100" customFormat="1" ht="13.5" thickBot="1">
      <c r="A141" s="429"/>
      <c r="B141" s="425"/>
      <c r="C141" s="425"/>
      <c r="D141" s="428"/>
      <c r="E141" s="447"/>
      <c r="F141" s="148"/>
      <c r="G141" s="426" t="s">
        <v>28</v>
      </c>
      <c r="H141" s="427"/>
      <c r="I141" s="268">
        <f t="shared" ref="I141:M141" si="94">SUM(I137:I140)</f>
        <v>0</v>
      </c>
      <c r="J141" s="255">
        <f t="shared" si="94"/>
        <v>44</v>
      </c>
      <c r="K141" s="255">
        <f t="shared" si="94"/>
        <v>44</v>
      </c>
      <c r="L141" s="255">
        <f t="shared" si="94"/>
        <v>0</v>
      </c>
      <c r="M141" s="255">
        <f t="shared" si="94"/>
        <v>0</v>
      </c>
      <c r="N141" s="255">
        <f t="shared" ref="N141:Q141" si="95">SUM(N137:N140)</f>
        <v>36</v>
      </c>
      <c r="O141" s="255">
        <f t="shared" si="95"/>
        <v>36</v>
      </c>
      <c r="P141" s="255">
        <f t="shared" si="95"/>
        <v>0</v>
      </c>
      <c r="Q141" s="255">
        <f t="shared" si="95"/>
        <v>0</v>
      </c>
      <c r="R141" s="384">
        <f t="shared" si="93"/>
        <v>36</v>
      </c>
      <c r="S141" s="385">
        <f t="shared" si="92"/>
        <v>8</v>
      </c>
      <c r="T141" s="386"/>
      <c r="U141" s="256"/>
      <c r="V141" s="257"/>
      <c r="W141" s="51"/>
      <c r="X141" s="51"/>
      <c r="Y141" s="335"/>
    </row>
    <row r="142" spans="1:25" s="100" customFormat="1" ht="38.25">
      <c r="A142" s="429" t="s">
        <v>29</v>
      </c>
      <c r="B142" s="425" t="s">
        <v>30</v>
      </c>
      <c r="C142" s="425" t="s">
        <v>30</v>
      </c>
      <c r="D142" s="428" t="s">
        <v>212</v>
      </c>
      <c r="E142" s="487" t="s">
        <v>175</v>
      </c>
      <c r="F142" s="356" t="s">
        <v>12</v>
      </c>
      <c r="G142" s="269" t="s">
        <v>27</v>
      </c>
      <c r="H142" s="270" t="s">
        <v>54</v>
      </c>
      <c r="I142" s="271"/>
      <c r="J142" s="246">
        <v>10.8</v>
      </c>
      <c r="K142" s="329">
        <f>SUM(J142-M142)</f>
        <v>10.8</v>
      </c>
      <c r="L142" s="329"/>
      <c r="M142" s="272"/>
      <c r="N142" s="246">
        <v>10.6</v>
      </c>
      <c r="O142" s="329">
        <f>SUM(N142-Q142)</f>
        <v>10.6</v>
      </c>
      <c r="P142" s="329"/>
      <c r="Q142" s="272"/>
      <c r="R142" s="384">
        <f t="shared" si="93"/>
        <v>10.6</v>
      </c>
      <c r="S142" s="385">
        <f t="shared" si="92"/>
        <v>0.20000000000000107</v>
      </c>
      <c r="T142" s="386"/>
      <c r="U142" s="218" t="s">
        <v>55</v>
      </c>
      <c r="V142" s="332" t="s">
        <v>232</v>
      </c>
      <c r="W142" s="332" t="s">
        <v>232</v>
      </c>
      <c r="X142" s="362"/>
      <c r="Y142" s="335" t="s">
        <v>72</v>
      </c>
    </row>
    <row r="143" spans="1:25" ht="63.75">
      <c r="A143" s="429"/>
      <c r="B143" s="425"/>
      <c r="C143" s="425"/>
      <c r="D143" s="428"/>
      <c r="E143" s="487"/>
      <c r="F143" s="347" t="s">
        <v>12</v>
      </c>
      <c r="G143" s="273" t="s">
        <v>48</v>
      </c>
      <c r="H143" s="263" t="s">
        <v>145</v>
      </c>
      <c r="I143" s="147"/>
      <c r="J143" s="274">
        <v>16</v>
      </c>
      <c r="K143" s="250">
        <f>SUM(J143-M143)</f>
        <v>16</v>
      </c>
      <c r="L143" s="275"/>
      <c r="M143" s="276"/>
      <c r="N143" s="274">
        <v>10</v>
      </c>
      <c r="O143" s="250">
        <f>SUM(N143-Q143)</f>
        <v>10</v>
      </c>
      <c r="P143" s="275"/>
      <c r="Q143" s="276"/>
      <c r="R143" s="384">
        <f t="shared" si="93"/>
        <v>10</v>
      </c>
      <c r="S143" s="385">
        <f t="shared" si="92"/>
        <v>6</v>
      </c>
      <c r="T143" s="386"/>
      <c r="U143" s="177" t="s">
        <v>139</v>
      </c>
      <c r="V143" s="332" t="s">
        <v>233</v>
      </c>
      <c r="W143" s="332" t="s">
        <v>233</v>
      </c>
      <c r="X143" s="362"/>
      <c r="Y143" s="335" t="s">
        <v>72</v>
      </c>
    </row>
    <row r="144" spans="1:25" ht="72.75" customHeight="1" thickBot="1">
      <c r="A144" s="429"/>
      <c r="B144" s="425"/>
      <c r="C144" s="425"/>
      <c r="D144" s="428"/>
      <c r="E144" s="487"/>
      <c r="F144" s="353" t="s">
        <v>12</v>
      </c>
      <c r="G144" s="273" t="s">
        <v>48</v>
      </c>
      <c r="H144" s="263" t="s">
        <v>145</v>
      </c>
      <c r="I144" s="147"/>
      <c r="J144" s="274">
        <v>1</v>
      </c>
      <c r="K144" s="250">
        <f>SUM(J144-M144)</f>
        <v>1</v>
      </c>
      <c r="L144" s="277"/>
      <c r="M144" s="278"/>
      <c r="N144" s="274">
        <v>1</v>
      </c>
      <c r="O144" s="250">
        <f>SUM(N144-Q144)</f>
        <v>1</v>
      </c>
      <c r="P144" s="277"/>
      <c r="Q144" s="278"/>
      <c r="R144" s="384">
        <f t="shared" si="93"/>
        <v>1</v>
      </c>
      <c r="S144" s="385">
        <f t="shared" si="92"/>
        <v>0</v>
      </c>
      <c r="T144" s="386"/>
      <c r="U144" s="177" t="s">
        <v>151</v>
      </c>
      <c r="V144" s="332" t="s">
        <v>18</v>
      </c>
      <c r="W144" s="332" t="s">
        <v>18</v>
      </c>
      <c r="X144" s="362"/>
      <c r="Y144" s="335" t="s">
        <v>72</v>
      </c>
    </row>
    <row r="145" spans="1:25" ht="18.75" customHeight="1" thickBot="1">
      <c r="A145" s="429"/>
      <c r="B145" s="425"/>
      <c r="C145" s="425"/>
      <c r="D145" s="428"/>
      <c r="E145" s="488"/>
      <c r="F145" s="357"/>
      <c r="G145" s="486" t="s">
        <v>28</v>
      </c>
      <c r="H145" s="427"/>
      <c r="I145" s="268">
        <f t="shared" ref="I145:M145" si="96">SUM(I142:I144)</f>
        <v>0</v>
      </c>
      <c r="J145" s="255">
        <f t="shared" si="96"/>
        <v>27.8</v>
      </c>
      <c r="K145" s="255">
        <f t="shared" si="96"/>
        <v>27.8</v>
      </c>
      <c r="L145" s="255">
        <f t="shared" si="96"/>
        <v>0</v>
      </c>
      <c r="M145" s="255">
        <f t="shared" si="96"/>
        <v>0</v>
      </c>
      <c r="N145" s="255">
        <f t="shared" ref="N145:Q145" si="97">SUM(N142:N144)</f>
        <v>21.6</v>
      </c>
      <c r="O145" s="255">
        <f t="shared" si="97"/>
        <v>21.6</v>
      </c>
      <c r="P145" s="255">
        <f t="shared" si="97"/>
        <v>0</v>
      </c>
      <c r="Q145" s="255">
        <f t="shared" si="97"/>
        <v>0</v>
      </c>
      <c r="R145" s="384">
        <f t="shared" si="93"/>
        <v>21.6</v>
      </c>
      <c r="S145" s="385">
        <f t="shared" si="92"/>
        <v>6.1999999999999993</v>
      </c>
      <c r="T145" s="386"/>
      <c r="U145" s="256"/>
      <c r="V145" s="257"/>
      <c r="W145" s="257"/>
      <c r="X145" s="257"/>
      <c r="Y145" s="279"/>
    </row>
    <row r="146" spans="1:25" s="100" customFormat="1" ht="13.5" thickBot="1">
      <c r="A146" s="280" t="s">
        <v>29</v>
      </c>
      <c r="B146" s="32" t="s">
        <v>30</v>
      </c>
      <c r="C146" s="281"/>
      <c r="D146" s="78"/>
      <c r="E146" s="489" t="s">
        <v>32</v>
      </c>
      <c r="F146" s="490"/>
      <c r="G146" s="490"/>
      <c r="H146" s="491"/>
      <c r="I146" s="72">
        <f>+I136+I145+I141</f>
        <v>0</v>
      </c>
      <c r="J146" s="72">
        <f t="shared" ref="J146:M146" si="98">+J136+J145+J141</f>
        <v>126</v>
      </c>
      <c r="K146" s="72">
        <f t="shared" si="98"/>
        <v>76.5</v>
      </c>
      <c r="L146" s="72">
        <f t="shared" si="98"/>
        <v>0</v>
      </c>
      <c r="M146" s="72">
        <f t="shared" si="98"/>
        <v>49.5</v>
      </c>
      <c r="N146" s="72">
        <f t="shared" ref="N146:Q146" si="99">+N136+N145+N141</f>
        <v>62.2</v>
      </c>
      <c r="O146" s="72">
        <f t="shared" si="99"/>
        <v>62.2</v>
      </c>
      <c r="P146" s="72">
        <f t="shared" si="99"/>
        <v>0</v>
      </c>
      <c r="Q146" s="72">
        <f t="shared" si="99"/>
        <v>0</v>
      </c>
      <c r="R146" s="384">
        <f t="shared" si="93"/>
        <v>62.2</v>
      </c>
      <c r="S146" s="385">
        <f t="shared" si="92"/>
        <v>63.8</v>
      </c>
      <c r="T146" s="386"/>
      <c r="U146" s="74"/>
      <c r="V146" s="75"/>
      <c r="W146" s="75"/>
      <c r="X146" s="75"/>
      <c r="Y146" s="76"/>
    </row>
    <row r="147" spans="1:25" s="100" customFormat="1" ht="13.5" thickBot="1">
      <c r="A147" s="280" t="s">
        <v>29</v>
      </c>
      <c r="B147" s="32" t="s">
        <v>31</v>
      </c>
      <c r="C147" s="33"/>
      <c r="D147" s="34" t="s">
        <v>117</v>
      </c>
      <c r="E147" s="456" t="s">
        <v>205</v>
      </c>
      <c r="F147" s="457"/>
      <c r="G147" s="457"/>
      <c r="H147" s="457"/>
      <c r="I147" s="35"/>
      <c r="J147" s="36"/>
      <c r="K147" s="36"/>
      <c r="L147" s="36"/>
      <c r="M147" s="36"/>
      <c r="N147" s="36"/>
      <c r="O147" s="36"/>
      <c r="P147" s="36"/>
      <c r="Q147" s="36"/>
      <c r="R147" s="384">
        <f t="shared" si="93"/>
        <v>0</v>
      </c>
      <c r="S147" s="385">
        <f t="shared" si="92"/>
        <v>0</v>
      </c>
      <c r="T147" s="386"/>
      <c r="U147" s="37"/>
      <c r="V147" s="38"/>
      <c r="W147" s="38"/>
      <c r="X147" s="38"/>
      <c r="Y147" s="29"/>
    </row>
    <row r="148" spans="1:25" s="30" customFormat="1" ht="25.5">
      <c r="A148" s="460" t="s">
        <v>29</v>
      </c>
      <c r="B148" s="461" t="s">
        <v>31</v>
      </c>
      <c r="C148" s="461" t="s">
        <v>26</v>
      </c>
      <c r="D148" s="452" t="s">
        <v>82</v>
      </c>
      <c r="E148" s="483" t="s">
        <v>163</v>
      </c>
      <c r="F148" s="194">
        <v>1</v>
      </c>
      <c r="G148" s="173" t="s">
        <v>27</v>
      </c>
      <c r="H148" s="282" t="s">
        <v>62</v>
      </c>
      <c r="I148" s="231"/>
      <c r="J148" s="125">
        <v>13.5</v>
      </c>
      <c r="K148" s="53">
        <f>SUM(J148-M148)</f>
        <v>13.5</v>
      </c>
      <c r="L148" s="53"/>
      <c r="M148" s="44"/>
      <c r="N148" s="125">
        <v>10</v>
      </c>
      <c r="O148" s="53">
        <f>SUM(N148-Q148)</f>
        <v>10</v>
      </c>
      <c r="P148" s="53"/>
      <c r="Q148" s="44"/>
      <c r="R148" s="384">
        <f t="shared" si="93"/>
        <v>10</v>
      </c>
      <c r="S148" s="385">
        <f t="shared" si="92"/>
        <v>3.5</v>
      </c>
      <c r="T148" s="386"/>
      <c r="U148" s="336" t="s">
        <v>165</v>
      </c>
      <c r="V148" s="148">
        <v>2</v>
      </c>
      <c r="W148" s="148">
        <v>1</v>
      </c>
      <c r="X148" s="148"/>
      <c r="Y148" s="336" t="s">
        <v>72</v>
      </c>
    </row>
    <row r="149" spans="1:25" s="30" customFormat="1">
      <c r="A149" s="460"/>
      <c r="B149" s="461"/>
      <c r="C149" s="461"/>
      <c r="D149" s="452"/>
      <c r="E149" s="484"/>
      <c r="F149" s="194">
        <v>1</v>
      </c>
      <c r="G149" s="283" t="s">
        <v>144</v>
      </c>
      <c r="H149" s="284"/>
      <c r="I149" s="231"/>
      <c r="J149" s="125">
        <v>2.9</v>
      </c>
      <c r="K149" s="53">
        <f>SUM(J149-M149)</f>
        <v>2.9</v>
      </c>
      <c r="L149" s="53"/>
      <c r="M149" s="44"/>
      <c r="N149" s="125">
        <v>2.4</v>
      </c>
      <c r="O149" s="53">
        <f>SUM(N149-Q149)</f>
        <v>2.4</v>
      </c>
      <c r="P149" s="53"/>
      <c r="Q149" s="44"/>
      <c r="R149" s="384">
        <f t="shared" si="93"/>
        <v>2.4</v>
      </c>
      <c r="S149" s="385">
        <f t="shared" si="92"/>
        <v>0.5</v>
      </c>
      <c r="T149" s="386"/>
      <c r="U149" s="336"/>
      <c r="V149" s="148"/>
      <c r="W149" s="148"/>
      <c r="X149" s="148"/>
      <c r="Y149" s="336" t="s">
        <v>72</v>
      </c>
    </row>
    <row r="150" spans="1:25" ht="39" thickBot="1">
      <c r="A150" s="460"/>
      <c r="B150" s="461"/>
      <c r="C150" s="461"/>
      <c r="D150" s="452"/>
      <c r="E150" s="484"/>
      <c r="F150" s="285">
        <v>1</v>
      </c>
      <c r="G150" s="286" t="s">
        <v>144</v>
      </c>
      <c r="H150" s="287"/>
      <c r="I150" s="153"/>
      <c r="J150" s="147">
        <v>2</v>
      </c>
      <c r="K150" s="50">
        <f>SUM(J150-M150)</f>
        <v>2</v>
      </c>
      <c r="L150" s="50"/>
      <c r="M150" s="67"/>
      <c r="N150" s="147"/>
      <c r="O150" s="50">
        <f>SUM(N150-Q150)</f>
        <v>0</v>
      </c>
      <c r="P150" s="50"/>
      <c r="Q150" s="67"/>
      <c r="R150" s="384">
        <f t="shared" si="93"/>
        <v>0</v>
      </c>
      <c r="S150" s="385">
        <f t="shared" si="92"/>
        <v>2</v>
      </c>
      <c r="T150" s="414"/>
      <c r="U150" s="97" t="s">
        <v>164</v>
      </c>
      <c r="V150" s="416" t="s">
        <v>12</v>
      </c>
      <c r="W150" s="416" t="s">
        <v>289</v>
      </c>
      <c r="X150" s="416"/>
      <c r="Y150" s="336" t="s">
        <v>72</v>
      </c>
    </row>
    <row r="151" spans="1:25" ht="13.5" thickBot="1">
      <c r="A151" s="460"/>
      <c r="B151" s="461"/>
      <c r="C151" s="461"/>
      <c r="D151" s="452"/>
      <c r="E151" s="485"/>
      <c r="F151" s="199"/>
      <c r="G151" s="507" t="s">
        <v>28</v>
      </c>
      <c r="H151" s="449"/>
      <c r="I151" s="90">
        <f t="shared" ref="I151" si="100">SUM(I148:I150)</f>
        <v>0</v>
      </c>
      <c r="J151" s="91">
        <f t="shared" ref="J151:M151" si="101">SUM(J148:J150)</f>
        <v>18.399999999999999</v>
      </c>
      <c r="K151" s="91">
        <f t="shared" si="101"/>
        <v>18.399999999999999</v>
      </c>
      <c r="L151" s="91">
        <f t="shared" si="101"/>
        <v>0</v>
      </c>
      <c r="M151" s="56">
        <f t="shared" si="101"/>
        <v>0</v>
      </c>
      <c r="N151" s="91">
        <f t="shared" ref="N151:Q151" si="102">SUM(N148:N150)</f>
        <v>12.4</v>
      </c>
      <c r="O151" s="91">
        <f t="shared" si="102"/>
        <v>12.4</v>
      </c>
      <c r="P151" s="91">
        <f t="shared" si="102"/>
        <v>0</v>
      </c>
      <c r="Q151" s="56">
        <f t="shared" si="102"/>
        <v>0</v>
      </c>
      <c r="R151" s="384">
        <f t="shared" si="93"/>
        <v>12.4</v>
      </c>
      <c r="S151" s="385">
        <f t="shared" si="92"/>
        <v>5.9999999999999982</v>
      </c>
      <c r="T151" s="414"/>
      <c r="U151" s="220"/>
      <c r="V151" s="221"/>
      <c r="W151" s="221"/>
      <c r="X151" s="221"/>
      <c r="Y151" s="76"/>
    </row>
    <row r="152" spans="1:25" s="100" customFormat="1" ht="25.5">
      <c r="A152" s="444" t="s">
        <v>29</v>
      </c>
      <c r="B152" s="431" t="s">
        <v>31</v>
      </c>
      <c r="C152" s="438" t="s">
        <v>29</v>
      </c>
      <c r="D152" s="480" t="s">
        <v>198</v>
      </c>
      <c r="E152" s="477" t="s">
        <v>162</v>
      </c>
      <c r="F152" s="347" t="s">
        <v>12</v>
      </c>
      <c r="G152" s="288" t="s">
        <v>27</v>
      </c>
      <c r="H152" s="289" t="s">
        <v>62</v>
      </c>
      <c r="I152" s="166"/>
      <c r="J152" s="142">
        <v>5.6</v>
      </c>
      <c r="K152" s="53">
        <f>SUM(J152-M152)</f>
        <v>5.6</v>
      </c>
      <c r="L152" s="203"/>
      <c r="M152" s="290"/>
      <c r="N152" s="142">
        <v>5.6</v>
      </c>
      <c r="O152" s="53">
        <f>SUM(N152-Q152)</f>
        <v>5.6</v>
      </c>
      <c r="P152" s="203"/>
      <c r="Q152" s="290"/>
      <c r="R152" s="384">
        <f t="shared" si="93"/>
        <v>5.6</v>
      </c>
      <c r="S152" s="385">
        <f t="shared" si="92"/>
        <v>0</v>
      </c>
      <c r="T152" s="386"/>
      <c r="U152" s="45" t="s">
        <v>57</v>
      </c>
      <c r="V152" s="46">
        <v>4</v>
      </c>
      <c r="W152" s="46">
        <v>4</v>
      </c>
      <c r="X152" s="46"/>
      <c r="Y152" s="336" t="s">
        <v>72</v>
      </c>
    </row>
    <row r="153" spans="1:25" ht="26.25" thickBot="1">
      <c r="A153" s="445"/>
      <c r="B153" s="432"/>
      <c r="C153" s="439"/>
      <c r="D153" s="481"/>
      <c r="E153" s="478"/>
      <c r="F153" s="347" t="s">
        <v>12</v>
      </c>
      <c r="G153" s="149" t="s">
        <v>144</v>
      </c>
      <c r="H153" s="291" t="s">
        <v>62</v>
      </c>
      <c r="I153" s="153"/>
      <c r="J153" s="147">
        <v>29.1</v>
      </c>
      <c r="K153" s="50">
        <f>SUM(J153-M153)</f>
        <v>29.1</v>
      </c>
      <c r="L153" s="190"/>
      <c r="M153" s="292"/>
      <c r="N153" s="147">
        <v>29.1</v>
      </c>
      <c r="O153" s="50">
        <f>SUM(N153-Q153)</f>
        <v>29.1</v>
      </c>
      <c r="P153" s="190"/>
      <c r="Q153" s="292"/>
      <c r="R153" s="384">
        <f t="shared" si="93"/>
        <v>29.1</v>
      </c>
      <c r="S153" s="385">
        <f t="shared" si="92"/>
        <v>0</v>
      </c>
      <c r="T153" s="386"/>
      <c r="U153" s="336" t="s">
        <v>115</v>
      </c>
      <c r="V153" s="148">
        <v>183</v>
      </c>
      <c r="W153" s="148">
        <v>154</v>
      </c>
      <c r="X153" s="148"/>
      <c r="Y153" s="336" t="s">
        <v>72</v>
      </c>
    </row>
    <row r="154" spans="1:25" ht="13.5" thickBot="1">
      <c r="A154" s="446"/>
      <c r="B154" s="433"/>
      <c r="C154" s="440"/>
      <c r="D154" s="482"/>
      <c r="E154" s="479"/>
      <c r="F154" s="347"/>
      <c r="G154" s="450" t="s">
        <v>28</v>
      </c>
      <c r="H154" s="508"/>
      <c r="I154" s="227">
        <f t="shared" ref="I154:M154" si="103">SUM(I152:I153)</f>
        <v>0</v>
      </c>
      <c r="J154" s="91">
        <f t="shared" si="103"/>
        <v>34.700000000000003</v>
      </c>
      <c r="K154" s="91">
        <f t="shared" si="103"/>
        <v>34.700000000000003</v>
      </c>
      <c r="L154" s="91">
        <f t="shared" si="103"/>
        <v>0</v>
      </c>
      <c r="M154" s="91">
        <f t="shared" si="103"/>
        <v>0</v>
      </c>
      <c r="N154" s="91">
        <f t="shared" ref="N154:Q154" si="104">SUM(N152:N153)</f>
        <v>34.700000000000003</v>
      </c>
      <c r="O154" s="91">
        <f t="shared" si="104"/>
        <v>34.700000000000003</v>
      </c>
      <c r="P154" s="91">
        <f t="shared" si="104"/>
        <v>0</v>
      </c>
      <c r="Q154" s="91">
        <f t="shared" si="104"/>
        <v>0</v>
      </c>
      <c r="R154" s="384">
        <f t="shared" si="93"/>
        <v>34.700000000000003</v>
      </c>
      <c r="S154" s="385">
        <f t="shared" si="92"/>
        <v>0</v>
      </c>
      <c r="T154" s="386"/>
      <c r="U154" s="151"/>
      <c r="V154" s="148"/>
      <c r="W154" s="148"/>
      <c r="X154" s="148"/>
      <c r="Y154" s="336"/>
    </row>
    <row r="155" spans="1:25" s="100" customFormat="1" ht="25.5">
      <c r="A155" s="444" t="s">
        <v>29</v>
      </c>
      <c r="B155" s="431" t="s">
        <v>31</v>
      </c>
      <c r="C155" s="431" t="s">
        <v>30</v>
      </c>
      <c r="D155" s="441" t="s">
        <v>197</v>
      </c>
      <c r="E155" s="451" t="s">
        <v>204</v>
      </c>
      <c r="F155" s="51">
        <v>1</v>
      </c>
      <c r="G155" s="293" t="s">
        <v>27</v>
      </c>
      <c r="H155" s="294" t="s">
        <v>62</v>
      </c>
      <c r="I155" s="52"/>
      <c r="J155" s="125">
        <v>12</v>
      </c>
      <c r="K155" s="53">
        <f>SUM(J155-M155)</f>
        <v>12</v>
      </c>
      <c r="L155" s="130"/>
      <c r="M155" s="43"/>
      <c r="N155" s="125">
        <v>12</v>
      </c>
      <c r="O155" s="53">
        <f>SUM(N155-Q155)</f>
        <v>12</v>
      </c>
      <c r="P155" s="130"/>
      <c r="Q155" s="43"/>
      <c r="R155" s="384">
        <f t="shared" si="93"/>
        <v>12</v>
      </c>
      <c r="S155" s="385">
        <f t="shared" si="92"/>
        <v>0</v>
      </c>
      <c r="T155" s="386"/>
      <c r="U155" s="97" t="s">
        <v>166</v>
      </c>
      <c r="V155" s="148">
        <v>250</v>
      </c>
      <c r="W155" s="148">
        <v>214</v>
      </c>
      <c r="X155" s="148"/>
      <c r="Y155" s="336" t="s">
        <v>72</v>
      </c>
    </row>
    <row r="156" spans="1:25" ht="13.5" thickBot="1">
      <c r="A156" s="445"/>
      <c r="B156" s="432"/>
      <c r="C156" s="432"/>
      <c r="D156" s="442"/>
      <c r="E156" s="451"/>
      <c r="F156" s="51"/>
      <c r="G156" s="47"/>
      <c r="H156" s="233"/>
      <c r="I156" s="65"/>
      <c r="J156" s="147"/>
      <c r="K156" s="184">
        <f>SUM(J156-M156)</f>
        <v>0</v>
      </c>
      <c r="L156" s="191"/>
      <c r="M156" s="192"/>
      <c r="N156" s="147"/>
      <c r="O156" s="184">
        <f>SUM(N156-Q156)</f>
        <v>0</v>
      </c>
      <c r="P156" s="191"/>
      <c r="Q156" s="192"/>
      <c r="R156" s="384">
        <f t="shared" si="93"/>
        <v>0</v>
      </c>
      <c r="S156" s="385">
        <f t="shared" si="92"/>
        <v>0</v>
      </c>
      <c r="T156" s="386"/>
      <c r="U156" s="151"/>
      <c r="V156" s="148"/>
      <c r="W156" s="148"/>
      <c r="X156" s="148"/>
      <c r="Y156" s="336"/>
    </row>
    <row r="157" spans="1:25" ht="13.5" thickBot="1">
      <c r="A157" s="446"/>
      <c r="B157" s="433"/>
      <c r="C157" s="433"/>
      <c r="D157" s="443"/>
      <c r="E157" s="451"/>
      <c r="F157" s="51"/>
      <c r="G157" s="475" t="s">
        <v>28</v>
      </c>
      <c r="H157" s="476"/>
      <c r="I157" s="90">
        <f t="shared" ref="I157" si="105">SUM(I155:I156)</f>
        <v>0</v>
      </c>
      <c r="J157" s="91">
        <f t="shared" ref="J157:M157" si="106">SUM(J155:J156)</f>
        <v>12</v>
      </c>
      <c r="K157" s="91">
        <f t="shared" si="106"/>
        <v>12</v>
      </c>
      <c r="L157" s="159">
        <f t="shared" si="106"/>
        <v>0</v>
      </c>
      <c r="M157" s="160">
        <f t="shared" si="106"/>
        <v>0</v>
      </c>
      <c r="N157" s="91">
        <f t="shared" ref="N157:Q157" si="107">SUM(N155:N156)</f>
        <v>12</v>
      </c>
      <c r="O157" s="91">
        <f t="shared" si="107"/>
        <v>12</v>
      </c>
      <c r="P157" s="159">
        <f t="shared" si="107"/>
        <v>0</v>
      </c>
      <c r="Q157" s="160">
        <f t="shared" si="107"/>
        <v>0</v>
      </c>
      <c r="R157" s="384">
        <f t="shared" si="93"/>
        <v>12</v>
      </c>
      <c r="S157" s="385">
        <f t="shared" si="92"/>
        <v>0</v>
      </c>
      <c r="T157" s="386"/>
      <c r="U157" s="74"/>
      <c r="V157" s="75"/>
      <c r="W157" s="75"/>
      <c r="X157" s="75"/>
      <c r="Y157" s="76"/>
    </row>
    <row r="158" spans="1:25" s="100" customFormat="1" ht="33.75" customHeight="1">
      <c r="A158" s="444" t="s">
        <v>29</v>
      </c>
      <c r="B158" s="431" t="s">
        <v>31</v>
      </c>
      <c r="C158" s="431" t="s">
        <v>31</v>
      </c>
      <c r="D158" s="441" t="s">
        <v>197</v>
      </c>
      <c r="E158" s="451" t="s">
        <v>265</v>
      </c>
      <c r="F158" s="51">
        <v>1</v>
      </c>
      <c r="G158" s="293" t="s">
        <v>144</v>
      </c>
      <c r="H158" s="294"/>
      <c r="I158" s="52"/>
      <c r="J158" s="125">
        <v>16.5</v>
      </c>
      <c r="K158" s="53">
        <f>SUM(J158-M158)</f>
        <v>16.5</v>
      </c>
      <c r="L158" s="130">
        <v>0.3</v>
      </c>
      <c r="M158" s="43"/>
      <c r="N158" s="125">
        <v>2.4</v>
      </c>
      <c r="O158" s="53">
        <f>SUM(N158-Q158)</f>
        <v>2.4</v>
      </c>
      <c r="P158" s="130">
        <v>2.2999999999999998</v>
      </c>
      <c r="Q158" s="43"/>
      <c r="R158" s="384">
        <f t="shared" si="93"/>
        <v>2.4</v>
      </c>
      <c r="S158" s="385">
        <f t="shared" si="92"/>
        <v>14.1</v>
      </c>
      <c r="T158" s="414"/>
      <c r="U158" s="331" t="s">
        <v>266</v>
      </c>
      <c r="V158" s="417">
        <v>20</v>
      </c>
      <c r="W158" s="417">
        <v>6</v>
      </c>
      <c r="X158" s="417"/>
      <c r="Y158" s="336" t="s">
        <v>72</v>
      </c>
    </row>
    <row r="159" spans="1:25" ht="13.5" thickBot="1">
      <c r="A159" s="445"/>
      <c r="B159" s="432"/>
      <c r="C159" s="432"/>
      <c r="D159" s="442"/>
      <c r="E159" s="451"/>
      <c r="F159" s="51"/>
      <c r="G159" s="47"/>
      <c r="H159" s="233"/>
      <c r="I159" s="65"/>
      <c r="J159" s="147"/>
      <c r="K159" s="184">
        <f>SUM(J159-M159)</f>
        <v>0</v>
      </c>
      <c r="L159" s="191"/>
      <c r="M159" s="192"/>
      <c r="N159" s="147"/>
      <c r="O159" s="184">
        <f>SUM(N159-Q159)</f>
        <v>0</v>
      </c>
      <c r="P159" s="191"/>
      <c r="Q159" s="192"/>
      <c r="R159" s="384">
        <f t="shared" si="93"/>
        <v>0</v>
      </c>
      <c r="S159" s="385">
        <f t="shared" si="92"/>
        <v>0</v>
      </c>
      <c r="T159" s="386"/>
      <c r="U159" s="151"/>
      <c r="V159" s="148"/>
      <c r="W159" s="148"/>
      <c r="X159" s="148"/>
      <c r="Y159" s="336"/>
    </row>
    <row r="160" spans="1:25" ht="13.5" thickBot="1">
      <c r="A160" s="446"/>
      <c r="B160" s="433"/>
      <c r="C160" s="433"/>
      <c r="D160" s="443"/>
      <c r="E160" s="451"/>
      <c r="F160" s="51"/>
      <c r="G160" s="475" t="s">
        <v>28</v>
      </c>
      <c r="H160" s="476"/>
      <c r="I160" s="90">
        <f t="shared" ref="I160" si="108">SUM(I158:I159)</f>
        <v>0</v>
      </c>
      <c r="J160" s="91">
        <f t="shared" ref="J160:T160" si="109">SUM(J158:J159)</f>
        <v>16.5</v>
      </c>
      <c r="K160" s="91">
        <f t="shared" si="109"/>
        <v>16.5</v>
      </c>
      <c r="L160" s="159">
        <f t="shared" si="109"/>
        <v>0.3</v>
      </c>
      <c r="M160" s="160">
        <f t="shared" si="109"/>
        <v>0</v>
      </c>
      <c r="N160" s="91">
        <f t="shared" ref="N160:Q160" si="110">SUM(N158:N159)</f>
        <v>2.4</v>
      </c>
      <c r="O160" s="91">
        <f t="shared" si="110"/>
        <v>2.4</v>
      </c>
      <c r="P160" s="159">
        <f t="shared" si="110"/>
        <v>2.2999999999999998</v>
      </c>
      <c r="Q160" s="160">
        <f t="shared" si="110"/>
        <v>0</v>
      </c>
      <c r="R160" s="159">
        <f t="shared" si="109"/>
        <v>2.4</v>
      </c>
      <c r="S160" s="159">
        <f t="shared" ref="S160" si="111">SUM(S158:S159)</f>
        <v>14.1</v>
      </c>
      <c r="T160" s="160">
        <f t="shared" si="109"/>
        <v>0</v>
      </c>
      <c r="U160" s="74"/>
      <c r="V160" s="75"/>
      <c r="W160" s="75"/>
      <c r="X160" s="75"/>
      <c r="Y160" s="76"/>
    </row>
    <row r="161" spans="1:25" s="100" customFormat="1" ht="13.5" thickBot="1">
      <c r="A161" s="69" t="s">
        <v>29</v>
      </c>
      <c r="B161" s="70" t="s">
        <v>31</v>
      </c>
      <c r="C161" s="71"/>
      <c r="D161" s="346"/>
      <c r="E161" s="454" t="s">
        <v>32</v>
      </c>
      <c r="F161" s="454"/>
      <c r="G161" s="454"/>
      <c r="H161" s="455"/>
      <c r="I161" s="72">
        <f>I151+I154+I157+I160</f>
        <v>0</v>
      </c>
      <c r="J161" s="72">
        <f t="shared" ref="J161:T161" si="112">J151+J154+J157+J160</f>
        <v>81.599999999999994</v>
      </c>
      <c r="K161" s="72">
        <f t="shared" si="112"/>
        <v>81.599999999999994</v>
      </c>
      <c r="L161" s="72">
        <f t="shared" si="112"/>
        <v>0.3</v>
      </c>
      <c r="M161" s="72">
        <f t="shared" si="112"/>
        <v>0</v>
      </c>
      <c r="N161" s="72">
        <f t="shared" ref="N161:Q161" si="113">N151+N154+N157+N160</f>
        <v>61.5</v>
      </c>
      <c r="O161" s="72">
        <f t="shared" si="113"/>
        <v>61.5</v>
      </c>
      <c r="P161" s="72">
        <f t="shared" si="113"/>
        <v>2.2999999999999998</v>
      </c>
      <c r="Q161" s="72">
        <f t="shared" si="113"/>
        <v>0</v>
      </c>
      <c r="R161" s="72">
        <f t="shared" si="112"/>
        <v>61.5</v>
      </c>
      <c r="S161" s="72">
        <f t="shared" ref="S161" si="114">S151+S154+S157+S160</f>
        <v>20.099999999999998</v>
      </c>
      <c r="T161" s="72">
        <f t="shared" si="112"/>
        <v>0</v>
      </c>
      <c r="U161" s="74"/>
      <c r="V161" s="75"/>
      <c r="W161" s="75"/>
      <c r="X161" s="75"/>
      <c r="Y161" s="76"/>
    </row>
    <row r="162" spans="1:25" s="100" customFormat="1" ht="13.5" thickBot="1">
      <c r="A162" s="295" t="s">
        <v>29</v>
      </c>
      <c r="B162" s="349"/>
      <c r="C162" s="350"/>
      <c r="D162" s="296"/>
      <c r="E162" s="556" t="s">
        <v>38</v>
      </c>
      <c r="F162" s="557"/>
      <c r="G162" s="557"/>
      <c r="H162" s="558"/>
      <c r="I162" s="131">
        <f t="shared" ref="I162:T162" si="115">I58+I130+I146+I161</f>
        <v>0</v>
      </c>
      <c r="J162" s="160">
        <f t="shared" si="115"/>
        <v>9302.31</v>
      </c>
      <c r="K162" s="160">
        <f t="shared" si="115"/>
        <v>9172.8639999999996</v>
      </c>
      <c r="L162" s="160">
        <f t="shared" si="115"/>
        <v>1508.3839999999998</v>
      </c>
      <c r="M162" s="160">
        <f t="shared" si="115"/>
        <v>129.446</v>
      </c>
      <c r="N162" s="160">
        <f t="shared" si="115"/>
        <v>7819.7</v>
      </c>
      <c r="O162" s="160">
        <f t="shared" si="115"/>
        <v>7769.8999999999987</v>
      </c>
      <c r="P162" s="160">
        <f t="shared" si="115"/>
        <v>1458.9</v>
      </c>
      <c r="Q162" s="160">
        <f t="shared" si="115"/>
        <v>49.8</v>
      </c>
      <c r="R162" s="160">
        <f t="shared" si="115"/>
        <v>7819.7</v>
      </c>
      <c r="S162" s="160">
        <f t="shared" si="115"/>
        <v>1482.6099999999979</v>
      </c>
      <c r="T162" s="160">
        <f t="shared" si="115"/>
        <v>0</v>
      </c>
      <c r="U162" s="135"/>
      <c r="V162" s="38"/>
      <c r="W162" s="38"/>
      <c r="X162" s="38"/>
      <c r="Y162" s="29"/>
    </row>
    <row r="163" spans="1:25" s="303" customFormat="1" ht="13.5" thickBot="1">
      <c r="A163" s="297"/>
      <c r="B163" s="298"/>
      <c r="C163" s="298"/>
      <c r="D163" s="299"/>
      <c r="E163" s="300" t="s">
        <v>39</v>
      </c>
      <c r="F163" s="298"/>
      <c r="G163" s="300"/>
      <c r="H163" s="301"/>
      <c r="I163" s="55">
        <f t="shared" ref="I163:T163" si="116">SUM(I46+I162)</f>
        <v>0</v>
      </c>
      <c r="J163" s="56">
        <f t="shared" si="116"/>
        <v>9715.9459999999999</v>
      </c>
      <c r="K163" s="55">
        <f t="shared" si="116"/>
        <v>9397.5640000000003</v>
      </c>
      <c r="L163" s="56">
        <f t="shared" si="116"/>
        <v>1508.3839999999998</v>
      </c>
      <c r="M163" s="56">
        <f t="shared" si="116"/>
        <v>129.446</v>
      </c>
      <c r="N163" s="56">
        <f t="shared" si="116"/>
        <v>8244</v>
      </c>
      <c r="O163" s="55">
        <f t="shared" si="116"/>
        <v>8194.1999999999989</v>
      </c>
      <c r="P163" s="56">
        <f t="shared" si="116"/>
        <v>1458.9</v>
      </c>
      <c r="Q163" s="56">
        <f t="shared" si="116"/>
        <v>49.8</v>
      </c>
      <c r="R163" s="91">
        <f t="shared" si="116"/>
        <v>8244</v>
      </c>
      <c r="S163" s="91">
        <f t="shared" si="116"/>
        <v>1471.9459999999979</v>
      </c>
      <c r="T163" s="91">
        <f t="shared" si="116"/>
        <v>0</v>
      </c>
      <c r="U163" s="302"/>
      <c r="V163" s="221"/>
      <c r="W163" s="221"/>
      <c r="X163" s="221"/>
      <c r="Y163" s="222"/>
    </row>
    <row r="164" spans="1:25" s="30" customFormat="1" ht="13.5" thickBot="1">
      <c r="A164" s="304"/>
      <c r="B164" s="305"/>
      <c r="C164" s="305"/>
      <c r="D164" s="306"/>
      <c r="E164" s="307"/>
      <c r="F164" s="340"/>
      <c r="G164" s="308"/>
      <c r="H164" s="309"/>
      <c r="I164" s="310"/>
      <c r="J164" s="310"/>
      <c r="K164" s="310"/>
      <c r="L164" s="310"/>
      <c r="M164" s="310"/>
      <c r="N164" s="310"/>
      <c r="O164" s="310"/>
      <c r="P164" s="310"/>
      <c r="Q164" s="310"/>
      <c r="R164" s="310"/>
      <c r="S164" s="310"/>
      <c r="T164" s="310"/>
      <c r="U164" s="420" t="s">
        <v>290</v>
      </c>
      <c r="V164" s="311"/>
      <c r="W164" s="311"/>
      <c r="X164" s="311"/>
      <c r="Y164" s="312"/>
    </row>
    <row r="165" spans="1:25" ht="13.5" thickBot="1">
      <c r="A165" s="472" t="s">
        <v>28</v>
      </c>
      <c r="B165" s="473"/>
      <c r="C165" s="473"/>
      <c r="D165" s="473"/>
      <c r="E165" s="473"/>
      <c r="F165" s="473"/>
      <c r="G165" s="473"/>
      <c r="H165" s="474"/>
      <c r="I165" s="359">
        <f>SUM(I166+I177)</f>
        <v>0</v>
      </c>
      <c r="J165" s="509">
        <f>SUM(J166+J177)</f>
        <v>9715.9459999999999</v>
      </c>
      <c r="K165" s="510"/>
      <c r="L165" s="510"/>
      <c r="M165" s="511"/>
      <c r="N165" s="509">
        <f>SUM(N166+N177)</f>
        <v>8244</v>
      </c>
      <c r="O165" s="510"/>
      <c r="P165" s="510"/>
      <c r="Q165" s="511"/>
      <c r="R165" s="359">
        <f>SUM(R166+R177)</f>
        <v>8244</v>
      </c>
      <c r="S165" s="370">
        <f>SUM(S166+S177)</f>
        <v>1471.9459999999999</v>
      </c>
      <c r="T165" s="313">
        <f>SUM(T166+T177)</f>
        <v>0</v>
      </c>
      <c r="U165" s="421">
        <f>SUM(R165*100/J165)</f>
        <v>84.850203984254335</v>
      </c>
    </row>
    <row r="166" spans="1:25" ht="13.5" thickBot="1">
      <c r="A166" s="469" t="s">
        <v>40</v>
      </c>
      <c r="B166" s="470"/>
      <c r="C166" s="470"/>
      <c r="D166" s="470"/>
      <c r="E166" s="470"/>
      <c r="F166" s="470"/>
      <c r="G166" s="470"/>
      <c r="H166" s="471"/>
      <c r="I166" s="352">
        <f>SUM(I167:I176)</f>
        <v>0</v>
      </c>
      <c r="J166" s="512">
        <f>SUM(J167:J176)</f>
        <v>4595.0460000000003</v>
      </c>
      <c r="K166" s="513"/>
      <c r="L166" s="513"/>
      <c r="M166" s="514"/>
      <c r="N166" s="512">
        <f>SUM(N167:N176)</f>
        <v>4432.4999999999991</v>
      </c>
      <c r="O166" s="513"/>
      <c r="P166" s="513"/>
      <c r="Q166" s="514"/>
      <c r="R166" s="352">
        <f>SUM(R167:R176)</f>
        <v>4432.4999999999991</v>
      </c>
      <c r="S166" s="367">
        <f>SUM(S167:S176)</f>
        <v>162.54600000000016</v>
      </c>
      <c r="T166" s="315">
        <f>SUM(T167:T176)</f>
        <v>0</v>
      </c>
      <c r="U166" s="421">
        <f t="shared" ref="U166:U181" si="117">SUM(R166*100/J166)</f>
        <v>96.4625816585949</v>
      </c>
    </row>
    <row r="167" spans="1:25">
      <c r="A167" s="495" t="s">
        <v>90</v>
      </c>
      <c r="B167" s="496"/>
      <c r="C167" s="496"/>
      <c r="D167" s="496"/>
      <c r="E167" s="496"/>
      <c r="F167" s="496"/>
      <c r="G167" s="496"/>
      <c r="H167" s="497"/>
      <c r="I167" s="316">
        <f>SUMIF(G11:G164,"SB",I11:I164)</f>
        <v>0</v>
      </c>
      <c r="J167" s="492">
        <f>SUMIF(G11:G164,"SB",J11:J164)</f>
        <v>2998.0699999999997</v>
      </c>
      <c r="K167" s="493"/>
      <c r="L167" s="493"/>
      <c r="M167" s="494"/>
      <c r="N167" s="492">
        <f>SUMIF(G11:G164,"SB",N11:N164)</f>
        <v>2889.8999999999992</v>
      </c>
      <c r="O167" s="493"/>
      <c r="P167" s="493"/>
      <c r="Q167" s="494"/>
      <c r="R167" s="316">
        <f>SUMIF(G11:G164,"SB",R11:R164)</f>
        <v>2889.8999999999992</v>
      </c>
      <c r="S167" s="316">
        <f>SUMIF(G11:G164,"SB",S11:S164)</f>
        <v>108.17000000000017</v>
      </c>
      <c r="T167" s="317">
        <f>SUMIF(G11:G164,"SB",T11:T164)</f>
        <v>0</v>
      </c>
      <c r="U167" s="421">
        <f t="shared" si="117"/>
        <v>96.392012194511793</v>
      </c>
    </row>
    <row r="168" spans="1:25">
      <c r="A168" s="498" t="s">
        <v>91</v>
      </c>
      <c r="B168" s="499"/>
      <c r="C168" s="499"/>
      <c r="D168" s="499"/>
      <c r="E168" s="499"/>
      <c r="F168" s="499"/>
      <c r="G168" s="499"/>
      <c r="H168" s="500"/>
      <c r="I168" s="316">
        <f>SUMIF(G11:G161,"VD",I11:I161)</f>
        <v>0</v>
      </c>
      <c r="J168" s="492">
        <f>SUMIF(G11:G165,"VD",J11:J165)</f>
        <v>858.10000000000014</v>
      </c>
      <c r="K168" s="493"/>
      <c r="L168" s="493"/>
      <c r="M168" s="494"/>
      <c r="N168" s="492">
        <f>SUMIF(G11:G165,"VD",N11:N165)</f>
        <v>837.6</v>
      </c>
      <c r="O168" s="493"/>
      <c r="P168" s="493"/>
      <c r="Q168" s="494"/>
      <c r="R168" s="316">
        <f>SUMIF(G11:G165,"VD",R11:R165)</f>
        <v>837.6</v>
      </c>
      <c r="S168" s="316">
        <f>SUMIF(G11:G165,"VD",S11:S165)</f>
        <v>20.500000000000032</v>
      </c>
      <c r="T168" s="317">
        <f>SUMIF(G11:G165,"VD",T11:T165)</f>
        <v>0</v>
      </c>
      <c r="U168" s="421">
        <f t="shared" si="117"/>
        <v>97.611001048828797</v>
      </c>
      <c r="V168" s="318"/>
      <c r="W168" s="318"/>
      <c r="X168" s="422"/>
      <c r="Y168" s="319"/>
    </row>
    <row r="169" spans="1:25">
      <c r="A169" s="504" t="s">
        <v>147</v>
      </c>
      <c r="B169" s="505"/>
      <c r="C169" s="505"/>
      <c r="D169" s="505"/>
      <c r="E169" s="505"/>
      <c r="F169" s="505"/>
      <c r="G169" s="505"/>
      <c r="H169" s="506"/>
      <c r="I169" s="316">
        <f>SUMIF(G11:G164,"ML",I11:I164)</f>
        <v>0</v>
      </c>
      <c r="J169" s="492">
        <f>SUMIF(G11:G164,"ML",J11:J164)</f>
        <v>0</v>
      </c>
      <c r="K169" s="493"/>
      <c r="L169" s="493"/>
      <c r="M169" s="494"/>
      <c r="N169" s="492">
        <f>SUMIF(G11:G164,"ML",N11:N164)</f>
        <v>0</v>
      </c>
      <c r="O169" s="493"/>
      <c r="P169" s="493"/>
      <c r="Q169" s="494"/>
      <c r="R169" s="316">
        <f>SUMIF(G11:G164,"ML",R11:R164)</f>
        <v>0</v>
      </c>
      <c r="S169" s="316">
        <f>SUMIF(G11:G164,"ML",S11:S164)</f>
        <v>0</v>
      </c>
      <c r="T169" s="317">
        <f>SUMIF(G11:G164,"ML",T11:T164)</f>
        <v>0</v>
      </c>
      <c r="U169" s="421"/>
      <c r="V169" s="318"/>
      <c r="W169" s="318"/>
      <c r="X169" s="318"/>
      <c r="Y169" s="319"/>
    </row>
    <row r="170" spans="1:25">
      <c r="A170" s="501" t="s">
        <v>92</v>
      </c>
      <c r="B170" s="502"/>
      <c r="C170" s="502"/>
      <c r="D170" s="502"/>
      <c r="E170" s="502"/>
      <c r="F170" s="502"/>
      <c r="G170" s="502"/>
      <c r="H170" s="503"/>
      <c r="I170" s="316">
        <f>SUMIF(G11:G164,"SP",I11:I164)</f>
        <v>0</v>
      </c>
      <c r="J170" s="492">
        <f>SUMIF(G11:G164,"SP",J11:J164)</f>
        <v>158.1</v>
      </c>
      <c r="K170" s="493"/>
      <c r="L170" s="493"/>
      <c r="M170" s="494"/>
      <c r="N170" s="492">
        <f>SUMIF(G11:G164,"SP",N11:N164)</f>
        <v>144.1</v>
      </c>
      <c r="O170" s="493"/>
      <c r="P170" s="493"/>
      <c r="Q170" s="494"/>
      <c r="R170" s="316">
        <f>SUMIF(G11:G164,"SP",R11:R164)</f>
        <v>144.1</v>
      </c>
      <c r="S170" s="316">
        <f>SUMIF(G11:G164,"SP",S11:S164)</f>
        <v>14.000000000000007</v>
      </c>
      <c r="T170" s="317">
        <f>SUMIF(G11:G164,"SP",T11:T164)</f>
        <v>0</v>
      </c>
      <c r="U170" s="421">
        <f t="shared" si="117"/>
        <v>91.144845034788119</v>
      </c>
      <c r="V170" s="318"/>
      <c r="W170" s="318"/>
      <c r="X170" s="318"/>
      <c r="Y170" s="319"/>
    </row>
    <row r="171" spans="1:25">
      <c r="A171" s="549" t="s">
        <v>219</v>
      </c>
      <c r="B171" s="550"/>
      <c r="C171" s="550"/>
      <c r="D171" s="550"/>
      <c r="E171" s="550"/>
      <c r="F171" s="550"/>
      <c r="G171" s="550"/>
      <c r="H171" s="551"/>
      <c r="I171" s="316">
        <f>SUMIF(G10:G163,"ESB",I10:I163)</f>
        <v>0</v>
      </c>
      <c r="J171" s="492">
        <f>SUMIF(G10:G163,"ESB",J10:J163)</f>
        <v>204</v>
      </c>
      <c r="K171" s="493"/>
      <c r="L171" s="493"/>
      <c r="M171" s="494"/>
      <c r="N171" s="492">
        <f>SUMIF(G10:G163,"ESB",N10:N163)</f>
        <v>186</v>
      </c>
      <c r="O171" s="493"/>
      <c r="P171" s="493"/>
      <c r="Q171" s="494"/>
      <c r="R171" s="316">
        <f>SUMIF(G12:G165,"ESB",R12:R165)</f>
        <v>186</v>
      </c>
      <c r="S171" s="316">
        <f>SUMIF(G12:G165,"ESB",S12:S165)</f>
        <v>17.999999999999986</v>
      </c>
      <c r="T171" s="317">
        <f>SUMIF(G10:G163,"ESB",T10:T163)</f>
        <v>0</v>
      </c>
      <c r="U171" s="421">
        <f t="shared" si="117"/>
        <v>91.17647058823529</v>
      </c>
      <c r="V171" s="318"/>
      <c r="W171" s="318"/>
      <c r="X171" s="318"/>
      <c r="Y171" s="319"/>
    </row>
    <row r="172" spans="1:25">
      <c r="A172" s="501" t="s">
        <v>93</v>
      </c>
      <c r="B172" s="502"/>
      <c r="C172" s="502"/>
      <c r="D172" s="502"/>
      <c r="E172" s="502"/>
      <c r="F172" s="502"/>
      <c r="G172" s="502"/>
      <c r="H172" s="503"/>
      <c r="I172" s="316">
        <f>SUMIF(G10:G162,"VIP",I10:I162)</f>
        <v>0</v>
      </c>
      <c r="J172" s="492">
        <f>SUMIF(G9:G162,"VIP",J9:J162)</f>
        <v>0</v>
      </c>
      <c r="K172" s="493"/>
      <c r="L172" s="493"/>
      <c r="M172" s="494"/>
      <c r="N172" s="492">
        <f>SUMIF(G9:G162,"VIP",N9:N162)</f>
        <v>0</v>
      </c>
      <c r="O172" s="493"/>
      <c r="P172" s="493"/>
      <c r="Q172" s="494"/>
      <c r="R172" s="316">
        <f>SUMIF(G13:G166,"VIP",R13:R166)</f>
        <v>0</v>
      </c>
      <c r="S172" s="316">
        <f>SUMIF(G13:G166,"VIP",S13:S166)</f>
        <v>0</v>
      </c>
      <c r="T172" s="317">
        <f>SUMIF(G9:G162,"VIP",T9:T162)</f>
        <v>0</v>
      </c>
      <c r="U172" s="421"/>
      <c r="V172" s="318"/>
      <c r="W172" s="318"/>
      <c r="X172" s="318"/>
      <c r="Y172" s="319"/>
    </row>
    <row r="173" spans="1:25">
      <c r="A173" s="501" t="s">
        <v>94</v>
      </c>
      <c r="B173" s="502"/>
      <c r="C173" s="502"/>
      <c r="D173" s="502"/>
      <c r="E173" s="502"/>
      <c r="F173" s="502"/>
      <c r="G173" s="502"/>
      <c r="H173" s="503"/>
      <c r="I173" s="316">
        <f>SUMIF(G11:G163,"SL",I11:I163)</f>
        <v>0</v>
      </c>
      <c r="J173" s="492">
        <f>SUMIF(G10:G163,"SL",J10:J163)</f>
        <v>0</v>
      </c>
      <c r="K173" s="493"/>
      <c r="L173" s="493"/>
      <c r="M173" s="494"/>
      <c r="N173" s="492">
        <f>SUMIF(G10:G163,"SL",N10:N163)</f>
        <v>0</v>
      </c>
      <c r="O173" s="493"/>
      <c r="P173" s="493"/>
      <c r="Q173" s="494"/>
      <c r="R173" s="316">
        <f>SUMIF(G11:G164,"SL",R11:R164)</f>
        <v>0</v>
      </c>
      <c r="S173" s="316">
        <f>SUMIF(G11:G164,"SL",S11:S164)</f>
        <v>0</v>
      </c>
      <c r="T173" s="317">
        <f>SUMIF(G10:G163,"SL",T10:T163)</f>
        <v>0</v>
      </c>
      <c r="U173" s="421"/>
      <c r="V173" s="318"/>
      <c r="W173" s="318"/>
      <c r="X173" s="318"/>
      <c r="Y173" s="319"/>
    </row>
    <row r="174" spans="1:25">
      <c r="A174" s="501" t="s">
        <v>95</v>
      </c>
      <c r="B174" s="502"/>
      <c r="C174" s="502"/>
      <c r="D174" s="502"/>
      <c r="E174" s="502"/>
      <c r="F174" s="502"/>
      <c r="G174" s="502"/>
      <c r="H174" s="503"/>
      <c r="I174" s="316">
        <f>SUMIF(G6:G161,"DK",I6:I161)</f>
        <v>0</v>
      </c>
      <c r="J174" s="492">
        <f>SUMIF(G6:G161,"DK",J6:J161)</f>
        <v>0</v>
      </c>
      <c r="K174" s="493"/>
      <c r="L174" s="493"/>
      <c r="M174" s="494"/>
      <c r="N174" s="492">
        <f>SUMIF(G6:G161,"DK",N6:N161)</f>
        <v>0</v>
      </c>
      <c r="O174" s="493"/>
      <c r="P174" s="493"/>
      <c r="Q174" s="494"/>
      <c r="R174" s="316">
        <f>SUMIF(G6:G161,"DK",R6:R161)</f>
        <v>0</v>
      </c>
      <c r="S174" s="316">
        <f>SUMIF(G6:G161,"DK",S6:S161)</f>
        <v>0</v>
      </c>
      <c r="T174" s="317">
        <f>SUMIF(G6:G161,"DK",T6:T161)</f>
        <v>0</v>
      </c>
      <c r="U174" s="421"/>
      <c r="V174" s="318"/>
      <c r="W174" s="318"/>
      <c r="X174" s="318"/>
      <c r="Y174" s="319"/>
    </row>
    <row r="175" spans="1:25">
      <c r="A175" s="501" t="s">
        <v>96</v>
      </c>
      <c r="B175" s="502"/>
      <c r="C175" s="502"/>
      <c r="D175" s="502"/>
      <c r="E175" s="502"/>
      <c r="F175" s="502"/>
      <c r="G175" s="502"/>
      <c r="H175" s="503"/>
      <c r="I175" s="316">
        <f>SUMIF(G11:G161,"VB",I11:I161)</f>
        <v>0</v>
      </c>
      <c r="J175" s="492">
        <f>SUMIF(G11:G161,"VB",J11:J161)</f>
        <v>376.77599999999995</v>
      </c>
      <c r="K175" s="493"/>
      <c r="L175" s="493"/>
      <c r="M175" s="494"/>
      <c r="N175" s="492">
        <f>SUMIF(G11:G161,"VB",N11:N161)</f>
        <v>374.9</v>
      </c>
      <c r="O175" s="493"/>
      <c r="P175" s="493"/>
      <c r="Q175" s="494"/>
      <c r="R175" s="316">
        <f>SUMIF(G11:G164,"VB",R11:R164)</f>
        <v>374.9</v>
      </c>
      <c r="S175" s="316">
        <f>SUMIF(G11:G164,"VB",S11:S164)</f>
        <v>1.8759999999999835</v>
      </c>
      <c r="T175" s="317">
        <f>SUMIF(G11:G164,"VB",T11:T164)</f>
        <v>0</v>
      </c>
      <c r="U175" s="421">
        <f t="shared" si="117"/>
        <v>99.502091428328782</v>
      </c>
      <c r="V175" s="318"/>
      <c r="W175" s="318"/>
      <c r="X175" s="318"/>
      <c r="Y175" s="319"/>
    </row>
    <row r="176" spans="1:25" ht="13.5" thickBot="1">
      <c r="A176" s="501" t="s">
        <v>218</v>
      </c>
      <c r="B176" s="502"/>
      <c r="C176" s="502"/>
      <c r="D176" s="502"/>
      <c r="E176" s="502"/>
      <c r="F176" s="502"/>
      <c r="G176" s="502"/>
      <c r="H176" s="503"/>
      <c r="I176" s="316">
        <f>SUMIF(G8:G161,"KLB",I8:I161)</f>
        <v>0</v>
      </c>
      <c r="J176" s="492">
        <f>SUMIF(G8:G161,"KLB",J8:J161)</f>
        <v>0</v>
      </c>
      <c r="K176" s="493"/>
      <c r="L176" s="493"/>
      <c r="M176" s="494"/>
      <c r="N176" s="492">
        <f>SUMIF(G8:G161,"KLB",N8:N161)</f>
        <v>0</v>
      </c>
      <c r="O176" s="493"/>
      <c r="P176" s="493"/>
      <c r="Q176" s="494"/>
      <c r="R176" s="316">
        <f>SUMIF(G8:G161,"KLB",R8:R161)</f>
        <v>0</v>
      </c>
      <c r="S176" s="316">
        <f>SUMIF(G8:G161,"KLB",S8:S161)</f>
        <v>0</v>
      </c>
      <c r="T176" s="317">
        <f>SUMIF(G8:G161,"KLB",T8:T161)</f>
        <v>0</v>
      </c>
      <c r="U176" s="421"/>
      <c r="V176" s="318"/>
      <c r="W176" s="318"/>
      <c r="X176" s="318"/>
      <c r="Y176" s="319"/>
    </row>
    <row r="177" spans="1:25" ht="13.5" thickBot="1">
      <c r="A177" s="469" t="s">
        <v>41</v>
      </c>
      <c r="B177" s="470"/>
      <c r="C177" s="470"/>
      <c r="D177" s="470"/>
      <c r="E177" s="470"/>
      <c r="F177" s="470"/>
      <c r="G177" s="470"/>
      <c r="H177" s="548"/>
      <c r="I177" s="352">
        <f>SUM(I178:I181)</f>
        <v>0</v>
      </c>
      <c r="J177" s="512">
        <f>SUM(J178:M181)</f>
        <v>5120.8999999999996</v>
      </c>
      <c r="K177" s="513"/>
      <c r="L177" s="513"/>
      <c r="M177" s="514"/>
      <c r="N177" s="512">
        <f>SUM(N178:Q181)</f>
        <v>3811.5</v>
      </c>
      <c r="O177" s="513"/>
      <c r="P177" s="513"/>
      <c r="Q177" s="514"/>
      <c r="R177" s="352">
        <f>SUM(R178:R181)</f>
        <v>3811.5</v>
      </c>
      <c r="S177" s="367">
        <f>SUM(S178:S181)</f>
        <v>1309.3999999999999</v>
      </c>
      <c r="T177" s="315">
        <f>SUM(T178:T181)</f>
        <v>0</v>
      </c>
      <c r="U177" s="421">
        <f t="shared" si="117"/>
        <v>74.43027592805953</v>
      </c>
      <c r="V177" s="318"/>
      <c r="W177" s="318"/>
      <c r="X177" s="318"/>
      <c r="Y177" s="319"/>
    </row>
    <row r="178" spans="1:25">
      <c r="A178" s="501" t="s">
        <v>97</v>
      </c>
      <c r="B178" s="502"/>
      <c r="C178" s="502"/>
      <c r="D178" s="502"/>
      <c r="E178" s="502"/>
      <c r="F178" s="502"/>
      <c r="G178" s="502"/>
      <c r="H178" s="503"/>
      <c r="I178" s="316">
        <f>SUMIF(G11:G164,"KL",I11:I164)</f>
        <v>0</v>
      </c>
      <c r="J178" s="492">
        <f>SUMIF(G11:G164,"KL",J11:J164)</f>
        <v>0</v>
      </c>
      <c r="K178" s="493"/>
      <c r="L178" s="493"/>
      <c r="M178" s="494"/>
      <c r="N178" s="492">
        <f>SUMIF(G11:G164,"KL",N11:N164)</f>
        <v>0</v>
      </c>
      <c r="O178" s="493"/>
      <c r="P178" s="493"/>
      <c r="Q178" s="494"/>
      <c r="R178" s="316">
        <f>SUMIF(G11:G164,"KL",R11:R164)</f>
        <v>0</v>
      </c>
      <c r="S178" s="316">
        <f>SUMIF(G11:G164,"KL",S11:S164)</f>
        <v>0</v>
      </c>
      <c r="T178" s="317">
        <f>SUMIF(G11:G164,"KL",T11:T164)</f>
        <v>0</v>
      </c>
      <c r="U178" s="421"/>
      <c r="V178" s="318"/>
      <c r="W178" s="318"/>
      <c r="X178" s="318"/>
      <c r="Y178" s="319"/>
    </row>
    <row r="179" spans="1:25">
      <c r="A179" s="501" t="s">
        <v>98</v>
      </c>
      <c r="B179" s="502"/>
      <c r="C179" s="502"/>
      <c r="D179" s="502"/>
      <c r="E179" s="502"/>
      <c r="F179" s="502"/>
      <c r="G179" s="502"/>
      <c r="H179" s="503"/>
      <c r="I179" s="316">
        <f>SUMIF(G11:G164,"ES",I11:I164)</f>
        <v>0</v>
      </c>
      <c r="J179" s="492">
        <f>SUMIF(G11:G164,"ES",J11:J164)</f>
        <v>53.400000000000006</v>
      </c>
      <c r="K179" s="493"/>
      <c r="L179" s="493"/>
      <c r="M179" s="494"/>
      <c r="N179" s="492">
        <f>SUMIF(G11:G164,"ES",N11:N164)</f>
        <v>53.7</v>
      </c>
      <c r="O179" s="493"/>
      <c r="P179" s="493"/>
      <c r="Q179" s="494"/>
      <c r="R179" s="316">
        <f>SUMIF(G11:G164,"ES",R11:R164)</f>
        <v>53.7</v>
      </c>
      <c r="S179" s="316">
        <f>SUMIF(G11:G164,"ES",S11:S164)</f>
        <v>-0.29999999999999716</v>
      </c>
      <c r="T179" s="317">
        <f>SUMIF(G11:G164,"ES",T11:T164)</f>
        <v>0</v>
      </c>
      <c r="U179" s="421">
        <f t="shared" si="117"/>
        <v>100.56179775280897</v>
      </c>
      <c r="V179" s="318"/>
      <c r="W179" s="318"/>
      <c r="X179" s="318"/>
      <c r="Y179" s="319"/>
    </row>
    <row r="180" spans="1:25">
      <c r="A180" s="546" t="s">
        <v>146</v>
      </c>
      <c r="B180" s="459"/>
      <c r="C180" s="459"/>
      <c r="D180" s="459"/>
      <c r="E180" s="459"/>
      <c r="F180" s="459"/>
      <c r="G180" s="459"/>
      <c r="H180" s="547"/>
      <c r="I180" s="316">
        <f>SUMIF(G11:G164,"VBF",I11:I164)</f>
        <v>0</v>
      </c>
      <c r="J180" s="492">
        <f>SUMIF(G11:G164,"VBF",J11:J164)</f>
        <v>5041.5</v>
      </c>
      <c r="K180" s="493"/>
      <c r="L180" s="493"/>
      <c r="M180" s="494"/>
      <c r="N180" s="492">
        <f>SUMIF(G11:G164,"VBF",N11:N164)</f>
        <v>3745.4</v>
      </c>
      <c r="O180" s="493"/>
      <c r="P180" s="493"/>
      <c r="Q180" s="494"/>
      <c r="R180" s="316">
        <f>SUMIF(G11:G164,"VBF",R11:R164)</f>
        <v>3745.4</v>
      </c>
      <c r="S180" s="316">
        <f>SUMIF(G11:G164,"VBF",S11:S164)</f>
        <v>1296.0999999999999</v>
      </c>
      <c r="T180" s="317">
        <f>SUMIF(G11:G164,"VBF",T11:T164)</f>
        <v>0</v>
      </c>
      <c r="U180" s="421">
        <f t="shared" si="117"/>
        <v>74.291381533273821</v>
      </c>
      <c r="V180" s="318"/>
      <c r="W180" s="318"/>
      <c r="X180" s="318"/>
      <c r="Y180" s="319"/>
    </row>
    <row r="181" spans="1:25" ht="13.5" thickBot="1">
      <c r="A181" s="543" t="s">
        <v>99</v>
      </c>
      <c r="B181" s="544"/>
      <c r="C181" s="544"/>
      <c r="D181" s="544"/>
      <c r="E181" s="544"/>
      <c r="F181" s="544"/>
      <c r="G181" s="544"/>
      <c r="H181" s="545"/>
      <c r="I181" s="351">
        <f>SUMIF(G11:G164,"Kt.",I11:I164)</f>
        <v>0</v>
      </c>
      <c r="J181" s="540">
        <f>SUMIF(G11:G164,"Kt.",J11:J164)</f>
        <v>26</v>
      </c>
      <c r="K181" s="541"/>
      <c r="L181" s="541"/>
      <c r="M181" s="542"/>
      <c r="N181" s="540">
        <f>SUMIF(G11:G164,"Kt.",N11:N164)</f>
        <v>12.4</v>
      </c>
      <c r="O181" s="541"/>
      <c r="P181" s="541"/>
      <c r="Q181" s="542"/>
      <c r="R181" s="351">
        <f>SUMIF(G11:G164,"Kt.",R11:R164)</f>
        <v>12.4</v>
      </c>
      <c r="S181" s="366">
        <f>SUMIF(G11:G164,"Kt.",S11:S164)</f>
        <v>13.6</v>
      </c>
      <c r="T181" s="320">
        <f>SUMIF(G11:G164,"Kt.",T11:T164)</f>
        <v>0</v>
      </c>
      <c r="U181" s="421">
        <f t="shared" si="117"/>
        <v>47.692307692307693</v>
      </c>
      <c r="V181" s="318"/>
      <c r="W181" s="318"/>
      <c r="X181" s="318"/>
      <c r="Y181" s="319"/>
    </row>
    <row r="182" spans="1:25">
      <c r="M182" s="324" t="s">
        <v>129</v>
      </c>
    </row>
    <row r="183" spans="1:25">
      <c r="J183" s="326"/>
      <c r="K183" s="326"/>
      <c r="L183" s="326"/>
      <c r="M183" s="326"/>
      <c r="N183" s="326"/>
      <c r="O183" s="326"/>
      <c r="P183" s="326"/>
      <c r="Q183" s="326"/>
    </row>
    <row r="184" spans="1:25">
      <c r="I184" s="327"/>
      <c r="J184" s="328"/>
      <c r="K184" s="328"/>
      <c r="L184" s="328"/>
      <c r="M184" s="328"/>
      <c r="N184" s="328"/>
      <c r="O184" s="328"/>
      <c r="P184" s="328"/>
      <c r="Q184" s="328"/>
      <c r="R184" s="328"/>
      <c r="S184" s="328"/>
    </row>
    <row r="185" spans="1:25">
      <c r="I185" s="327"/>
      <c r="J185" s="326"/>
      <c r="K185" s="326"/>
      <c r="L185" s="326"/>
      <c r="M185" s="326"/>
      <c r="N185" s="326"/>
      <c r="O185" s="326"/>
      <c r="P185" s="326"/>
      <c r="Q185" s="326"/>
      <c r="R185" s="326"/>
      <c r="S185" s="326"/>
      <c r="T185" s="326"/>
    </row>
    <row r="186" spans="1:25">
      <c r="I186" s="327"/>
      <c r="J186" s="326"/>
      <c r="K186" s="326"/>
      <c r="L186" s="326"/>
      <c r="M186" s="326"/>
      <c r="N186" s="326"/>
      <c r="O186" s="326"/>
      <c r="P186" s="326"/>
      <c r="Q186" s="326"/>
      <c r="R186" s="326"/>
      <c r="S186" s="326"/>
    </row>
    <row r="187" spans="1:25">
      <c r="J187" s="326"/>
      <c r="K187" s="326"/>
      <c r="L187" s="326"/>
      <c r="M187" s="326"/>
      <c r="N187" s="326"/>
      <c r="O187" s="326"/>
      <c r="P187" s="326"/>
      <c r="Q187" s="326"/>
      <c r="R187" s="326"/>
      <c r="S187" s="326"/>
    </row>
    <row r="188" spans="1:25">
      <c r="J188" s="326"/>
      <c r="K188" s="326"/>
      <c r="L188" s="326"/>
      <c r="M188" s="326"/>
      <c r="N188" s="326"/>
      <c r="O188" s="326"/>
      <c r="P188" s="326"/>
      <c r="Q188" s="326"/>
      <c r="R188" s="326"/>
      <c r="S188" s="326"/>
      <c r="T188" s="326"/>
    </row>
    <row r="189" spans="1:25">
      <c r="J189" s="326"/>
      <c r="K189" s="326"/>
      <c r="L189" s="326"/>
      <c r="M189" s="326"/>
      <c r="N189" s="326"/>
      <c r="O189" s="326"/>
      <c r="P189" s="326"/>
      <c r="Q189" s="326"/>
    </row>
    <row r="193" spans="10:17">
      <c r="J193" s="326"/>
      <c r="K193" s="326"/>
      <c r="L193" s="326"/>
      <c r="M193" s="326"/>
      <c r="N193" s="326"/>
      <c r="O193" s="326"/>
      <c r="P193" s="326"/>
      <c r="Q193" s="326"/>
    </row>
    <row r="194" spans="10:17">
      <c r="J194" s="326"/>
      <c r="K194" s="326"/>
      <c r="L194" s="326"/>
      <c r="M194" s="326"/>
      <c r="N194" s="326"/>
      <c r="O194" s="326"/>
      <c r="P194" s="326"/>
      <c r="Q194" s="326"/>
    </row>
  </sheetData>
  <autoFilter ref="A11:Y182" xr:uid="{00000000-0009-0000-0000-000001000000}"/>
  <mergeCells count="304">
    <mergeCell ref="N178:Q178"/>
    <mergeCell ref="N179:Q179"/>
    <mergeCell ref="N180:Q180"/>
    <mergeCell ref="N181:Q181"/>
    <mergeCell ref="A3:T3"/>
    <mergeCell ref="S2:T2"/>
    <mergeCell ref="S7:S10"/>
    <mergeCell ref="X7:X10"/>
    <mergeCell ref="N169:Q169"/>
    <mergeCell ref="N170:Q170"/>
    <mergeCell ref="N171:Q171"/>
    <mergeCell ref="N172:Q172"/>
    <mergeCell ref="N173:Q173"/>
    <mergeCell ref="N174:Q174"/>
    <mergeCell ref="N175:Q175"/>
    <mergeCell ref="N176:Q176"/>
    <mergeCell ref="N177:Q177"/>
    <mergeCell ref="N8:N10"/>
    <mergeCell ref="O8:Q8"/>
    <mergeCell ref="O9:P9"/>
    <mergeCell ref="Q9:Q10"/>
    <mergeCell ref="N165:Q165"/>
    <mergeCell ref="N166:Q166"/>
    <mergeCell ref="N167:Q167"/>
    <mergeCell ref="N168:Q168"/>
    <mergeCell ref="Y7:Y10"/>
    <mergeCell ref="M9:M10"/>
    <mergeCell ref="E28:H28"/>
    <mergeCell ref="E45:H45"/>
    <mergeCell ref="E46:H46"/>
    <mergeCell ref="V9:V10"/>
    <mergeCell ref="C42:C44"/>
    <mergeCell ref="D42:D44"/>
    <mergeCell ref="F7:F10"/>
    <mergeCell ref="C14:C18"/>
    <mergeCell ref="C33:C35"/>
    <mergeCell ref="E42:E44"/>
    <mergeCell ref="E30:E32"/>
    <mergeCell ref="E29:H29"/>
    <mergeCell ref="G32:H32"/>
    <mergeCell ref="E12:H12"/>
    <mergeCell ref="E14:E18"/>
    <mergeCell ref="E19:E27"/>
    <mergeCell ref="N7:Q7"/>
    <mergeCell ref="E78:E88"/>
    <mergeCell ref="D99:D101"/>
    <mergeCell ref="G44:H44"/>
    <mergeCell ref="G88:H88"/>
    <mergeCell ref="E13:H13"/>
    <mergeCell ref="G54:H54"/>
    <mergeCell ref="E102:E104"/>
    <mergeCell ref="G101:H101"/>
    <mergeCell ref="E96:E98"/>
    <mergeCell ref="E89:E95"/>
    <mergeCell ref="G104:H104"/>
    <mergeCell ref="E69:E71"/>
    <mergeCell ref="G71:H71"/>
    <mergeCell ref="G98:H98"/>
    <mergeCell ref="G95:H95"/>
    <mergeCell ref="B2:M2"/>
    <mergeCell ref="I7:I10"/>
    <mergeCell ref="A7:A10"/>
    <mergeCell ref="W9:W10"/>
    <mergeCell ref="B6:L6"/>
    <mergeCell ref="C7:C10"/>
    <mergeCell ref="A5:Y5"/>
    <mergeCell ref="U7:W8"/>
    <mergeCell ref="J7:M7"/>
    <mergeCell ref="T7:T10"/>
    <mergeCell ref="G7:G10"/>
    <mergeCell ref="K9:L9"/>
    <mergeCell ref="B7:B10"/>
    <mergeCell ref="U9:U10"/>
    <mergeCell ref="J8:J10"/>
    <mergeCell ref="E7:E10"/>
    <mergeCell ref="D7:D10"/>
    <mergeCell ref="K8:M8"/>
    <mergeCell ref="H7:H10"/>
    <mergeCell ref="R7:R10"/>
    <mergeCell ref="A19:A27"/>
    <mergeCell ref="D19:D27"/>
    <mergeCell ref="D14:D18"/>
    <mergeCell ref="B19:B27"/>
    <mergeCell ref="C19:C27"/>
    <mergeCell ref="B14:B18"/>
    <mergeCell ref="A14:A18"/>
    <mergeCell ref="E72:E74"/>
    <mergeCell ref="G74:H74"/>
    <mergeCell ref="G35:H35"/>
    <mergeCell ref="G27:H27"/>
    <mergeCell ref="D30:D32"/>
    <mergeCell ref="E52:E54"/>
    <mergeCell ref="A39:A41"/>
    <mergeCell ref="D39:D41"/>
    <mergeCell ref="E39:E41"/>
    <mergeCell ref="G41:H41"/>
    <mergeCell ref="C36:C38"/>
    <mergeCell ref="E36:E38"/>
    <mergeCell ref="B36:B38"/>
    <mergeCell ref="G18:H18"/>
    <mergeCell ref="E48:H48"/>
    <mergeCell ref="A42:A44"/>
    <mergeCell ref="D36:D38"/>
    <mergeCell ref="A176:H176"/>
    <mergeCell ref="A30:A32"/>
    <mergeCell ref="C30:C32"/>
    <mergeCell ref="B30:B32"/>
    <mergeCell ref="J175:M175"/>
    <mergeCell ref="J172:M172"/>
    <mergeCell ref="A171:H171"/>
    <mergeCell ref="A172:H172"/>
    <mergeCell ref="A173:H173"/>
    <mergeCell ref="A175:H175"/>
    <mergeCell ref="J174:M174"/>
    <mergeCell ref="A33:A35"/>
    <mergeCell ref="B33:B35"/>
    <mergeCell ref="D33:D35"/>
    <mergeCell ref="D137:D141"/>
    <mergeCell ref="E118:E125"/>
    <mergeCell ref="C142:C145"/>
    <mergeCell ref="G136:H136"/>
    <mergeCell ref="E137:E141"/>
    <mergeCell ref="C118:C125"/>
    <mergeCell ref="C115:C117"/>
    <mergeCell ref="E33:E35"/>
    <mergeCell ref="E162:H162"/>
    <mergeCell ref="J173:M173"/>
    <mergeCell ref="J181:M181"/>
    <mergeCell ref="J178:M178"/>
    <mergeCell ref="A178:H178"/>
    <mergeCell ref="J179:M179"/>
    <mergeCell ref="A181:H181"/>
    <mergeCell ref="A180:H180"/>
    <mergeCell ref="A179:H179"/>
    <mergeCell ref="J180:M180"/>
    <mergeCell ref="A177:H177"/>
    <mergeCell ref="J177:M177"/>
    <mergeCell ref="D118:D125"/>
    <mergeCell ref="E112:E114"/>
    <mergeCell ref="D112:D114"/>
    <mergeCell ref="E115:E117"/>
    <mergeCell ref="G117:H117"/>
    <mergeCell ref="G111:H111"/>
    <mergeCell ref="C126:C129"/>
    <mergeCell ref="C112:C114"/>
    <mergeCell ref="D108:D111"/>
    <mergeCell ref="D115:D117"/>
    <mergeCell ref="C108:C111"/>
    <mergeCell ref="E126:E129"/>
    <mergeCell ref="G129:H129"/>
    <mergeCell ref="B42:B44"/>
    <mergeCell ref="G38:H38"/>
    <mergeCell ref="B39:B41"/>
    <mergeCell ref="C39:C41"/>
    <mergeCell ref="A55:A57"/>
    <mergeCell ref="B49:B51"/>
    <mergeCell ref="B69:B71"/>
    <mergeCell ref="A75:A77"/>
    <mergeCell ref="A78:A88"/>
    <mergeCell ref="C63:C68"/>
    <mergeCell ref="D72:D74"/>
    <mergeCell ref="E47:H47"/>
    <mergeCell ref="W49:W50"/>
    <mergeCell ref="A52:A54"/>
    <mergeCell ref="G68:H68"/>
    <mergeCell ref="G77:H77"/>
    <mergeCell ref="B60:B62"/>
    <mergeCell ref="B63:B68"/>
    <mergeCell ref="A72:A74"/>
    <mergeCell ref="B75:B77"/>
    <mergeCell ref="D75:D77"/>
    <mergeCell ref="B72:B74"/>
    <mergeCell ref="E49:E51"/>
    <mergeCell ref="E58:H58"/>
    <mergeCell ref="E59:H59"/>
    <mergeCell ref="G62:H62"/>
    <mergeCell ref="E63:E68"/>
    <mergeCell ref="G51:H51"/>
    <mergeCell ref="D63:D68"/>
    <mergeCell ref="D49:D51"/>
    <mergeCell ref="E75:E77"/>
    <mergeCell ref="D69:D71"/>
    <mergeCell ref="C49:C51"/>
    <mergeCell ref="A63:A68"/>
    <mergeCell ref="A49:A51"/>
    <mergeCell ref="C69:C71"/>
    <mergeCell ref="W1:Y1"/>
    <mergeCell ref="E99:E101"/>
    <mergeCell ref="E55:E57"/>
    <mergeCell ref="G57:H57"/>
    <mergeCell ref="A60:A62"/>
    <mergeCell ref="C75:C77"/>
    <mergeCell ref="A69:A71"/>
    <mergeCell ref="B55:B57"/>
    <mergeCell ref="C55:C57"/>
    <mergeCell ref="D55:D57"/>
    <mergeCell ref="A89:A95"/>
    <mergeCell ref="C72:C74"/>
    <mergeCell ref="E60:E62"/>
    <mergeCell ref="C60:C62"/>
    <mergeCell ref="D60:D62"/>
    <mergeCell ref="B89:B95"/>
    <mergeCell ref="A36:A38"/>
    <mergeCell ref="B78:B88"/>
    <mergeCell ref="U49:U50"/>
    <mergeCell ref="V49:V50"/>
    <mergeCell ref="D78:D88"/>
    <mergeCell ref="B52:B54"/>
    <mergeCell ref="C52:C54"/>
    <mergeCell ref="D52:D54"/>
    <mergeCell ref="J176:M176"/>
    <mergeCell ref="A148:A151"/>
    <mergeCell ref="A152:A154"/>
    <mergeCell ref="A167:H167"/>
    <mergeCell ref="C155:C157"/>
    <mergeCell ref="A168:H168"/>
    <mergeCell ref="E161:H161"/>
    <mergeCell ref="A174:H174"/>
    <mergeCell ref="J171:M171"/>
    <mergeCell ref="A170:H170"/>
    <mergeCell ref="A169:H169"/>
    <mergeCell ref="J170:M170"/>
    <mergeCell ref="A155:A157"/>
    <mergeCell ref="B155:B157"/>
    <mergeCell ref="C152:C154"/>
    <mergeCell ref="D148:D151"/>
    <mergeCell ref="G151:H151"/>
    <mergeCell ref="G154:H154"/>
    <mergeCell ref="B152:B154"/>
    <mergeCell ref="J167:M167"/>
    <mergeCell ref="J165:M165"/>
    <mergeCell ref="J166:M166"/>
    <mergeCell ref="J169:M169"/>
    <mergeCell ref="J168:M168"/>
    <mergeCell ref="B148:B151"/>
    <mergeCell ref="E152:E154"/>
    <mergeCell ref="D152:D154"/>
    <mergeCell ref="E148:E151"/>
    <mergeCell ref="G145:H145"/>
    <mergeCell ref="E142:E145"/>
    <mergeCell ref="D142:D145"/>
    <mergeCell ref="C148:C151"/>
    <mergeCell ref="D155:D157"/>
    <mergeCell ref="E146:H146"/>
    <mergeCell ref="E147:H147"/>
    <mergeCell ref="B142:B145"/>
    <mergeCell ref="A166:H166"/>
    <mergeCell ref="A165:H165"/>
    <mergeCell ref="G157:H157"/>
    <mergeCell ref="A158:A160"/>
    <mergeCell ref="B158:B160"/>
    <mergeCell ref="C158:C160"/>
    <mergeCell ref="D158:D160"/>
    <mergeCell ref="E158:E160"/>
    <mergeCell ref="G160:H160"/>
    <mergeCell ref="E155:E157"/>
    <mergeCell ref="A142:A145"/>
    <mergeCell ref="E130:H130"/>
    <mergeCell ref="E131:H131"/>
    <mergeCell ref="E132:E136"/>
    <mergeCell ref="B115:B117"/>
    <mergeCell ref="A102:A104"/>
    <mergeCell ref="B102:B104"/>
    <mergeCell ref="A112:A114"/>
    <mergeCell ref="B112:B114"/>
    <mergeCell ref="A126:A129"/>
    <mergeCell ref="B126:B129"/>
    <mergeCell ref="A115:A117"/>
    <mergeCell ref="A132:A136"/>
    <mergeCell ref="A118:A125"/>
    <mergeCell ref="B118:B125"/>
    <mergeCell ref="A108:A111"/>
    <mergeCell ref="C102:C104"/>
    <mergeCell ref="D102:D104"/>
    <mergeCell ref="B108:B111"/>
    <mergeCell ref="A105:A107"/>
    <mergeCell ref="B105:B107"/>
    <mergeCell ref="G114:H114"/>
    <mergeCell ref="C105:C107"/>
    <mergeCell ref="D105:D107"/>
    <mergeCell ref="X72:X73"/>
    <mergeCell ref="X75:X76"/>
    <mergeCell ref="C137:C141"/>
    <mergeCell ref="G141:H141"/>
    <mergeCell ref="C132:C136"/>
    <mergeCell ref="D132:D136"/>
    <mergeCell ref="B132:B136"/>
    <mergeCell ref="A137:A141"/>
    <mergeCell ref="B137:B141"/>
    <mergeCell ref="C89:C95"/>
    <mergeCell ref="C96:C98"/>
    <mergeCell ref="C99:C101"/>
    <mergeCell ref="D89:D95"/>
    <mergeCell ref="C78:C88"/>
    <mergeCell ref="D96:D98"/>
    <mergeCell ref="A96:A98"/>
    <mergeCell ref="B96:B98"/>
    <mergeCell ref="A99:A101"/>
    <mergeCell ref="B99:B101"/>
    <mergeCell ref="E105:E107"/>
    <mergeCell ref="G107:H107"/>
    <mergeCell ref="G125:H125"/>
    <mergeCell ref="E108:E111"/>
    <mergeCell ref="D126:D129"/>
  </mergeCells>
  <phoneticPr fontId="2" type="noConversion"/>
  <pageMargins left="0.35433070866141736" right="0.35433070866141736" top="1.1811023622047245" bottom="0.39370078740157483" header="0" footer="0"/>
  <pageSetup paperSize="9" scale="75" fitToHeight="4" orientation="landscape" r:id="rId1"/>
  <headerFooter differentFirst="1" scaleWithDoc="0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09 programa (2021-0)</vt:lpstr>
      <vt:lpstr>'09 programa (2021-0)'!Print_Titles</vt:lpstr>
    </vt:vector>
  </TitlesOfParts>
  <Company>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RSIL</cp:lastModifiedBy>
  <cp:lastPrinted>2021-02-25T08:34:21Z</cp:lastPrinted>
  <dcterms:created xsi:type="dcterms:W3CDTF">2011-01-23T12:16:06Z</dcterms:created>
  <dcterms:modified xsi:type="dcterms:W3CDTF">2022-04-21T08:37:26Z</dcterms:modified>
</cp:coreProperties>
</file>