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RSIL\Desktop\Planavimas\SVP ataskaitos\Ataskaita SVP 2021 12\Viešinimui SVP ataskaita už 2021 m\"/>
    </mc:Choice>
  </mc:AlternateContent>
  <xr:revisionPtr revIDLastSave="0" documentId="13_ncr:1_{DD622877-7426-4D92-B744-7C4B4406921D}" xr6:coauthVersionLast="47" xr6:coauthVersionMax="47" xr10:uidLastSave="{00000000-0000-0000-0000-000000000000}"/>
  <bookViews>
    <workbookView xWindow="-120" yWindow="-120" windowWidth="29040" windowHeight="15840" tabRatio="650" xr2:uid="{00000000-000D-0000-FFFF-FFFF00000000}"/>
  </bookViews>
  <sheets>
    <sheet name="03 programa (2021-0)" sheetId="4" r:id="rId1"/>
  </sheets>
  <definedNames>
    <definedName name="_xlnm._FilterDatabase" localSheetId="0" hidden="1">'03 programa (2021-0)'!$A$11:$Y$250</definedName>
    <definedName name="_xlnm.Print_Titles" localSheetId="0">'03 programa (2021-0)'!$7:$11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34" i="4" l="1"/>
  <c r="U235" i="4"/>
  <c r="U236" i="4"/>
  <c r="U237" i="4"/>
  <c r="U238" i="4"/>
  <c r="U239" i="4"/>
  <c r="U243" i="4"/>
  <c r="U245" i="4"/>
  <c r="U248" i="4"/>
  <c r="U233" i="4"/>
  <c r="O198" i="4"/>
  <c r="O197" i="4"/>
  <c r="O196" i="4"/>
  <c r="O195" i="4"/>
  <c r="O190" i="4"/>
  <c r="O189" i="4"/>
  <c r="O188" i="4"/>
  <c r="O187" i="4"/>
  <c r="O186" i="4"/>
  <c r="O73" i="4"/>
  <c r="O72" i="4"/>
  <c r="O71" i="4"/>
  <c r="O70" i="4"/>
  <c r="R166" i="4" l="1"/>
  <c r="S166" i="4" s="1"/>
  <c r="O166" i="4"/>
  <c r="K166" i="4"/>
  <c r="S246" i="4"/>
  <c r="S244" i="4"/>
  <c r="S242" i="4"/>
  <c r="S240" i="4"/>
  <c r="N249" i="4"/>
  <c r="N248" i="4"/>
  <c r="N247" i="4"/>
  <c r="N246" i="4"/>
  <c r="N244" i="4"/>
  <c r="N243" i="4"/>
  <c r="N242" i="4"/>
  <c r="N241" i="4"/>
  <c r="N240" i="4"/>
  <c r="N239" i="4"/>
  <c r="N238" i="4"/>
  <c r="N237" i="4"/>
  <c r="N236" i="4"/>
  <c r="N235" i="4"/>
  <c r="O18" i="4"/>
  <c r="R20" i="4"/>
  <c r="S20" i="4" s="1"/>
  <c r="R22" i="4"/>
  <c r="S22" i="4" s="1"/>
  <c r="R23" i="4"/>
  <c r="S23" i="4" s="1"/>
  <c r="R24" i="4"/>
  <c r="S24" i="4" s="1"/>
  <c r="R25" i="4"/>
  <c r="S25" i="4" s="1"/>
  <c r="R26" i="4"/>
  <c r="S26" i="4" s="1"/>
  <c r="R27" i="4"/>
  <c r="S27" i="4" s="1"/>
  <c r="R28" i="4"/>
  <c r="S28" i="4" s="1"/>
  <c r="R29" i="4"/>
  <c r="S29" i="4" s="1"/>
  <c r="R31" i="4"/>
  <c r="S31" i="4" s="1"/>
  <c r="R32" i="4"/>
  <c r="S32" i="4" s="1"/>
  <c r="R33" i="4"/>
  <c r="S33" i="4" s="1"/>
  <c r="R34" i="4"/>
  <c r="S34" i="4" s="1"/>
  <c r="R35" i="4"/>
  <c r="S35" i="4" s="1"/>
  <c r="R36" i="4"/>
  <c r="S36" i="4" s="1"/>
  <c r="R37" i="4"/>
  <c r="S37" i="4" s="1"/>
  <c r="R39" i="4"/>
  <c r="S39" i="4" s="1"/>
  <c r="R40" i="4"/>
  <c r="S40" i="4" s="1"/>
  <c r="R42" i="4"/>
  <c r="S42" i="4" s="1"/>
  <c r="R43" i="4"/>
  <c r="S43" i="4" s="1"/>
  <c r="R44" i="4"/>
  <c r="S44" i="4" s="1"/>
  <c r="R45" i="4"/>
  <c r="S45" i="4" s="1"/>
  <c r="R46" i="4"/>
  <c r="S46" i="4" s="1"/>
  <c r="R47" i="4"/>
  <c r="S47" i="4" s="1"/>
  <c r="R48" i="4"/>
  <c r="S48" i="4" s="1"/>
  <c r="R49" i="4"/>
  <c r="S49" i="4" s="1"/>
  <c r="R50" i="4"/>
  <c r="S50" i="4" s="1"/>
  <c r="R52" i="4"/>
  <c r="S52" i="4" s="1"/>
  <c r="R53" i="4"/>
  <c r="S53" i="4" s="1"/>
  <c r="R54" i="4"/>
  <c r="S54" i="4" s="1"/>
  <c r="R55" i="4"/>
  <c r="S55" i="4" s="1"/>
  <c r="R56" i="4"/>
  <c r="S56" i="4" s="1"/>
  <c r="R57" i="4"/>
  <c r="S57" i="4" s="1"/>
  <c r="R58" i="4"/>
  <c r="S58" i="4" s="1"/>
  <c r="R59" i="4"/>
  <c r="S59" i="4" s="1"/>
  <c r="R61" i="4"/>
  <c r="S61" i="4" s="1"/>
  <c r="R62" i="4"/>
  <c r="S62" i="4" s="1"/>
  <c r="R63" i="4"/>
  <c r="S63" i="4" s="1"/>
  <c r="R64" i="4"/>
  <c r="S64" i="4" s="1"/>
  <c r="R65" i="4"/>
  <c r="S65" i="4" s="1"/>
  <c r="R66" i="4"/>
  <c r="S66" i="4" s="1"/>
  <c r="R67" i="4"/>
  <c r="S67" i="4" s="1"/>
  <c r="R70" i="4"/>
  <c r="S70" i="4" s="1"/>
  <c r="R71" i="4"/>
  <c r="S71" i="4" s="1"/>
  <c r="R72" i="4"/>
  <c r="S72" i="4" s="1"/>
  <c r="R73" i="4"/>
  <c r="S73" i="4" s="1"/>
  <c r="R74" i="4"/>
  <c r="S74" i="4" s="1"/>
  <c r="R75" i="4"/>
  <c r="S75" i="4" s="1"/>
  <c r="R76" i="4"/>
  <c r="S76" i="4" s="1"/>
  <c r="R77" i="4"/>
  <c r="S77" i="4" s="1"/>
  <c r="R78" i="4"/>
  <c r="S78" i="4" s="1"/>
  <c r="R80" i="4"/>
  <c r="S80" i="4" s="1"/>
  <c r="R81" i="4"/>
  <c r="S81" i="4" s="1"/>
  <c r="R83" i="4"/>
  <c r="S83" i="4" s="1"/>
  <c r="R84" i="4"/>
  <c r="S84" i="4" s="1"/>
  <c r="R85" i="4"/>
  <c r="S85" i="4" s="1"/>
  <c r="R86" i="4"/>
  <c r="S86" i="4" s="1"/>
  <c r="R87" i="4"/>
  <c r="S87" i="4" s="1"/>
  <c r="R88" i="4"/>
  <c r="S88" i="4" s="1"/>
  <c r="R90" i="4"/>
  <c r="S90" i="4" s="1"/>
  <c r="R91" i="4"/>
  <c r="S91" i="4" s="1"/>
  <c r="R93" i="4"/>
  <c r="S93" i="4" s="1"/>
  <c r="R94" i="4"/>
  <c r="S94" i="4" s="1"/>
  <c r="R95" i="4"/>
  <c r="S95" i="4" s="1"/>
  <c r="R96" i="4"/>
  <c r="S96" i="4" s="1"/>
  <c r="R97" i="4"/>
  <c r="S97" i="4" s="1"/>
  <c r="R98" i="4"/>
  <c r="S98" i="4" s="1"/>
  <c r="R99" i="4"/>
  <c r="S99" i="4" s="1"/>
  <c r="R101" i="4"/>
  <c r="S101" i="4" s="1"/>
  <c r="R102" i="4"/>
  <c r="S102" i="4" s="1"/>
  <c r="R103" i="4"/>
  <c r="S103" i="4" s="1"/>
  <c r="R104" i="4"/>
  <c r="S104" i="4" s="1"/>
  <c r="R105" i="4"/>
  <c r="S105" i="4" s="1"/>
  <c r="R106" i="4"/>
  <c r="S106" i="4" s="1"/>
  <c r="R107" i="4"/>
  <c r="S107" i="4" s="1"/>
  <c r="R108" i="4"/>
  <c r="S108" i="4" s="1"/>
  <c r="R110" i="4"/>
  <c r="S110" i="4" s="1"/>
  <c r="R111" i="4"/>
  <c r="S111" i="4" s="1"/>
  <c r="R113" i="4"/>
  <c r="S113" i="4" s="1"/>
  <c r="R114" i="4"/>
  <c r="S114" i="4" s="1"/>
  <c r="R115" i="4"/>
  <c r="S115" i="4" s="1"/>
  <c r="R116" i="4"/>
  <c r="S116" i="4" s="1"/>
  <c r="R117" i="4"/>
  <c r="S117" i="4" s="1"/>
  <c r="R118" i="4"/>
  <c r="S118" i="4" s="1"/>
  <c r="R119" i="4"/>
  <c r="S119" i="4" s="1"/>
  <c r="R121" i="4"/>
  <c r="S121" i="4" s="1"/>
  <c r="R122" i="4"/>
  <c r="S122" i="4" s="1"/>
  <c r="R124" i="4"/>
  <c r="S124" i="4" s="1"/>
  <c r="R125" i="4"/>
  <c r="S125" i="4" s="1"/>
  <c r="R126" i="4"/>
  <c r="S126" i="4" s="1"/>
  <c r="R127" i="4"/>
  <c r="S127" i="4" s="1"/>
  <c r="R128" i="4"/>
  <c r="S128" i="4" s="1"/>
  <c r="R129" i="4"/>
  <c r="S129" i="4" s="1"/>
  <c r="R130" i="4"/>
  <c r="S130" i="4" s="1"/>
  <c r="R131" i="4"/>
  <c r="S131" i="4" s="1"/>
  <c r="R132" i="4"/>
  <c r="S132" i="4" s="1"/>
  <c r="R133" i="4"/>
  <c r="S133" i="4" s="1"/>
  <c r="R134" i="4"/>
  <c r="S134" i="4" s="1"/>
  <c r="R135" i="4"/>
  <c r="S135" i="4" s="1"/>
  <c r="R136" i="4"/>
  <c r="S136" i="4" s="1"/>
  <c r="R137" i="4"/>
  <c r="S137" i="4" s="1"/>
  <c r="R140" i="4"/>
  <c r="S140" i="4" s="1"/>
  <c r="R141" i="4"/>
  <c r="S141" i="4" s="1"/>
  <c r="R142" i="4"/>
  <c r="S142" i="4" s="1"/>
  <c r="R143" i="4"/>
  <c r="S143" i="4" s="1"/>
  <c r="R144" i="4"/>
  <c r="S144" i="4" s="1"/>
  <c r="R145" i="4"/>
  <c r="S145" i="4" s="1"/>
  <c r="R146" i="4"/>
  <c r="S146" i="4" s="1"/>
  <c r="R147" i="4"/>
  <c r="S147" i="4" s="1"/>
  <c r="R148" i="4"/>
  <c r="S148" i="4" s="1"/>
  <c r="R150" i="4"/>
  <c r="S150" i="4" s="1"/>
  <c r="R151" i="4"/>
  <c r="S151" i="4" s="1"/>
  <c r="R152" i="4"/>
  <c r="S152" i="4" s="1"/>
  <c r="R153" i="4"/>
  <c r="S153" i="4" s="1"/>
  <c r="R154" i="4"/>
  <c r="S154" i="4" s="1"/>
  <c r="R155" i="4"/>
  <c r="S155" i="4" s="1"/>
  <c r="R156" i="4"/>
  <c r="S156" i="4" s="1"/>
  <c r="R158" i="4"/>
  <c r="S158" i="4" s="1"/>
  <c r="R159" i="4"/>
  <c r="S159" i="4" s="1"/>
  <c r="R160" i="4"/>
  <c r="S160" i="4" s="1"/>
  <c r="R162" i="4"/>
  <c r="S162" i="4" s="1"/>
  <c r="R163" i="4"/>
  <c r="S163" i="4" s="1"/>
  <c r="R164" i="4"/>
  <c r="S164" i="4" s="1"/>
  <c r="S241" i="4" s="1"/>
  <c r="R167" i="4"/>
  <c r="S167" i="4" s="1"/>
  <c r="R168" i="4"/>
  <c r="S168" i="4" s="1"/>
  <c r="R169" i="4"/>
  <c r="S169" i="4" s="1"/>
  <c r="R170" i="4"/>
  <c r="S170" i="4" s="1"/>
  <c r="S249" i="4"/>
  <c r="R172" i="4"/>
  <c r="S172" i="4" s="1"/>
  <c r="R173" i="4"/>
  <c r="S173" i="4" s="1"/>
  <c r="R174" i="4"/>
  <c r="S174" i="4" s="1"/>
  <c r="R176" i="4"/>
  <c r="S176" i="4" s="1"/>
  <c r="R177" i="4"/>
  <c r="S177" i="4" s="1"/>
  <c r="R179" i="4"/>
  <c r="S179" i="4" s="1"/>
  <c r="R180" i="4"/>
  <c r="S180" i="4" s="1"/>
  <c r="R181" i="4"/>
  <c r="S181" i="4" s="1"/>
  <c r="R182" i="4"/>
  <c r="S182" i="4" s="1"/>
  <c r="R185" i="4"/>
  <c r="S185" i="4" s="1"/>
  <c r="R186" i="4"/>
  <c r="S186" i="4" s="1"/>
  <c r="R187" i="4"/>
  <c r="S187" i="4" s="1"/>
  <c r="R188" i="4"/>
  <c r="S188" i="4" s="1"/>
  <c r="R189" i="4"/>
  <c r="S189" i="4" s="1"/>
  <c r="R190" i="4"/>
  <c r="S190" i="4" s="1"/>
  <c r="R191" i="4"/>
  <c r="S191" i="4" s="1"/>
  <c r="R192" i="4"/>
  <c r="S192" i="4" s="1"/>
  <c r="R193" i="4"/>
  <c r="S193" i="4" s="1"/>
  <c r="R195" i="4"/>
  <c r="S195" i="4" s="1"/>
  <c r="R196" i="4"/>
  <c r="S196" i="4" s="1"/>
  <c r="R197" i="4"/>
  <c r="S197" i="4" s="1"/>
  <c r="R198" i="4"/>
  <c r="S198" i="4" s="1"/>
  <c r="R199" i="4"/>
  <c r="S199" i="4" s="1"/>
  <c r="R200" i="4"/>
  <c r="S200" i="4" s="1"/>
  <c r="R201" i="4"/>
  <c r="S201" i="4" s="1"/>
  <c r="R202" i="4"/>
  <c r="S202" i="4" s="1"/>
  <c r="R204" i="4"/>
  <c r="S204" i="4" s="1"/>
  <c r="R205" i="4"/>
  <c r="S205" i="4" s="1"/>
  <c r="R206" i="4"/>
  <c r="S206" i="4" s="1"/>
  <c r="R208" i="4"/>
  <c r="S208" i="4" s="1"/>
  <c r="R209" i="4"/>
  <c r="S209" i="4" s="1"/>
  <c r="R210" i="4"/>
  <c r="S210" i="4" s="1"/>
  <c r="R213" i="4"/>
  <c r="S213" i="4" s="1"/>
  <c r="R214" i="4"/>
  <c r="S214" i="4" s="1"/>
  <c r="R215" i="4"/>
  <c r="S215" i="4" s="1"/>
  <c r="R216" i="4"/>
  <c r="S216" i="4" s="1"/>
  <c r="R217" i="4"/>
  <c r="S217" i="4" s="1"/>
  <c r="R218" i="4"/>
  <c r="S218" i="4" s="1"/>
  <c r="R219" i="4"/>
  <c r="S219" i="4" s="1"/>
  <c r="R220" i="4"/>
  <c r="S220" i="4" s="1"/>
  <c r="R221" i="4"/>
  <c r="S221" i="4" s="1"/>
  <c r="R222" i="4"/>
  <c r="S222" i="4" s="1"/>
  <c r="R224" i="4"/>
  <c r="S224" i="4" s="1"/>
  <c r="R225" i="4"/>
  <c r="S225" i="4" s="1"/>
  <c r="R226" i="4"/>
  <c r="S226" i="4" s="1"/>
  <c r="R227" i="4"/>
  <c r="S227" i="4" s="1"/>
  <c r="R19" i="4"/>
  <c r="S19" i="4" s="1"/>
  <c r="R18" i="4"/>
  <c r="S18" i="4" s="1"/>
  <c r="R17" i="4"/>
  <c r="S17" i="4" s="1"/>
  <c r="R16" i="4"/>
  <c r="S16" i="4" s="1"/>
  <c r="R15" i="4"/>
  <c r="S15" i="4" s="1"/>
  <c r="R14" i="4"/>
  <c r="S14" i="4" s="1"/>
  <c r="Q228" i="4"/>
  <c r="Q229" i="4" s="1"/>
  <c r="P228" i="4"/>
  <c r="P229" i="4" s="1"/>
  <c r="N228" i="4"/>
  <c r="N229" i="4" s="1"/>
  <c r="O227" i="4"/>
  <c r="O226" i="4"/>
  <c r="O225" i="4"/>
  <c r="Q223" i="4"/>
  <c r="P223" i="4"/>
  <c r="N223" i="4"/>
  <c r="O222" i="4"/>
  <c r="O221" i="4"/>
  <c r="O220" i="4"/>
  <c r="O219" i="4"/>
  <c r="O218" i="4"/>
  <c r="O217" i="4"/>
  <c r="O216" i="4"/>
  <c r="O215" i="4"/>
  <c r="O214" i="4"/>
  <c r="Q211" i="4"/>
  <c r="P211" i="4"/>
  <c r="N211" i="4"/>
  <c r="O210" i="4"/>
  <c r="O209" i="4"/>
  <c r="O208" i="4"/>
  <c r="Q207" i="4"/>
  <c r="P207" i="4"/>
  <c r="N207" i="4"/>
  <c r="O206" i="4"/>
  <c r="O205" i="4"/>
  <c r="O204" i="4"/>
  <c r="Q203" i="4"/>
  <c r="P203" i="4"/>
  <c r="N203" i="4"/>
  <c r="O202" i="4"/>
  <c r="O201" i="4"/>
  <c r="O200" i="4"/>
  <c r="O199" i="4"/>
  <c r="Q194" i="4"/>
  <c r="P194" i="4"/>
  <c r="N194" i="4"/>
  <c r="O193" i="4"/>
  <c r="O192" i="4"/>
  <c r="O191" i="4"/>
  <c r="Q183" i="4"/>
  <c r="P183" i="4"/>
  <c r="N183" i="4"/>
  <c r="O182" i="4"/>
  <c r="O181" i="4"/>
  <c r="O180" i="4"/>
  <c r="O179" i="4"/>
  <c r="Q178" i="4"/>
  <c r="P178" i="4"/>
  <c r="N178" i="4"/>
  <c r="O177" i="4"/>
  <c r="O176" i="4"/>
  <c r="Q175" i="4"/>
  <c r="P175" i="4"/>
  <c r="N175" i="4"/>
  <c r="O174" i="4"/>
  <c r="O173" i="4"/>
  <c r="O172" i="4"/>
  <c r="Q171" i="4"/>
  <c r="P171" i="4"/>
  <c r="N171" i="4"/>
  <c r="O170" i="4"/>
  <c r="O169" i="4"/>
  <c r="O168" i="4"/>
  <c r="O167" i="4"/>
  <c r="Q165" i="4"/>
  <c r="P165" i="4"/>
  <c r="N165" i="4"/>
  <c r="O164" i="4"/>
  <c r="O163" i="4"/>
  <c r="O162" i="4"/>
  <c r="Q161" i="4"/>
  <c r="P161" i="4"/>
  <c r="N161" i="4"/>
  <c r="O160" i="4"/>
  <c r="O159" i="4"/>
  <c r="O158" i="4"/>
  <c r="Q157" i="4"/>
  <c r="P157" i="4"/>
  <c r="N157" i="4"/>
  <c r="O156" i="4"/>
  <c r="O155" i="4"/>
  <c r="O154" i="4"/>
  <c r="O153" i="4"/>
  <c r="O152" i="4"/>
  <c r="O151" i="4"/>
  <c r="O150" i="4"/>
  <c r="Q149" i="4"/>
  <c r="P149" i="4"/>
  <c r="N149" i="4"/>
  <c r="O148" i="4"/>
  <c r="O147" i="4"/>
  <c r="O146" i="4"/>
  <c r="O145" i="4"/>
  <c r="O144" i="4"/>
  <c r="O143" i="4"/>
  <c r="O142" i="4"/>
  <c r="O141" i="4"/>
  <c r="Q138" i="4"/>
  <c r="P138" i="4"/>
  <c r="N138" i="4"/>
  <c r="O137" i="4"/>
  <c r="O136" i="4"/>
  <c r="O135" i="4"/>
  <c r="O134" i="4"/>
  <c r="O133" i="4"/>
  <c r="O132" i="4"/>
  <c r="O131" i="4"/>
  <c r="O130" i="4"/>
  <c r="O129" i="4"/>
  <c r="O126" i="4"/>
  <c r="O125" i="4"/>
  <c r="O124" i="4"/>
  <c r="Q123" i="4"/>
  <c r="P123" i="4"/>
  <c r="N123" i="4"/>
  <c r="O122" i="4"/>
  <c r="O121" i="4"/>
  <c r="Q120" i="4"/>
  <c r="P120" i="4"/>
  <c r="N120" i="4"/>
  <c r="O119" i="4"/>
  <c r="O118" i="4"/>
  <c r="O117" i="4"/>
  <c r="O116" i="4"/>
  <c r="O115" i="4"/>
  <c r="O114" i="4"/>
  <c r="O113" i="4"/>
  <c r="Q112" i="4"/>
  <c r="P112" i="4"/>
  <c r="N112" i="4"/>
  <c r="O111" i="4"/>
  <c r="O110" i="4"/>
  <c r="Q109" i="4"/>
  <c r="P109" i="4"/>
  <c r="N109" i="4"/>
  <c r="O108" i="4"/>
  <c r="O107" i="4"/>
  <c r="O106" i="4"/>
  <c r="O105" i="4"/>
  <c r="O104" i="4"/>
  <c r="O103" i="4"/>
  <c r="O102" i="4"/>
  <c r="O101" i="4"/>
  <c r="Q100" i="4"/>
  <c r="P100" i="4"/>
  <c r="N100" i="4"/>
  <c r="O99" i="4"/>
  <c r="O98" i="4"/>
  <c r="O97" i="4"/>
  <c r="O96" i="4"/>
  <c r="O95" i="4"/>
  <c r="O94" i="4"/>
  <c r="O93" i="4"/>
  <c r="Q92" i="4"/>
  <c r="P92" i="4"/>
  <c r="N92" i="4"/>
  <c r="O91" i="4"/>
  <c r="O90" i="4"/>
  <c r="Q89" i="4"/>
  <c r="P89" i="4"/>
  <c r="N89" i="4"/>
  <c r="O88" i="4"/>
  <c r="O87" i="4"/>
  <c r="O86" i="4"/>
  <c r="O85" i="4"/>
  <c r="O84" i="4"/>
  <c r="O83" i="4"/>
  <c r="Q82" i="4"/>
  <c r="P82" i="4"/>
  <c r="N82" i="4"/>
  <c r="O81" i="4"/>
  <c r="O80" i="4"/>
  <c r="Q79" i="4"/>
  <c r="P79" i="4"/>
  <c r="N79" i="4"/>
  <c r="O78" i="4"/>
  <c r="O77" i="4"/>
  <c r="O76" i="4"/>
  <c r="O75" i="4"/>
  <c r="O74" i="4"/>
  <c r="Q68" i="4"/>
  <c r="P68" i="4"/>
  <c r="N68" i="4"/>
  <c r="O67" i="4"/>
  <c r="O66" i="4"/>
  <c r="O65" i="4"/>
  <c r="O64" i="4"/>
  <c r="O63" i="4"/>
  <c r="O62" i="4"/>
  <c r="O61" i="4"/>
  <c r="Q60" i="4"/>
  <c r="P60" i="4"/>
  <c r="N60" i="4"/>
  <c r="O59" i="4"/>
  <c r="O58" i="4"/>
  <c r="O57" i="4"/>
  <c r="O56" i="4"/>
  <c r="O55" i="4"/>
  <c r="O54" i="4"/>
  <c r="O53" i="4"/>
  <c r="O52" i="4"/>
  <c r="Q51" i="4"/>
  <c r="P51" i="4"/>
  <c r="N51" i="4"/>
  <c r="O50" i="4"/>
  <c r="O49" i="4"/>
  <c r="O48" i="4"/>
  <c r="O47" i="4"/>
  <c r="O46" i="4"/>
  <c r="O45" i="4"/>
  <c r="O44" i="4"/>
  <c r="O43" i="4"/>
  <c r="O42" i="4"/>
  <c r="O40" i="4"/>
  <c r="O39" i="4"/>
  <c r="Q38" i="4"/>
  <c r="P38" i="4"/>
  <c r="N38" i="4"/>
  <c r="O37" i="4"/>
  <c r="O36" i="4"/>
  <c r="O35" i="4"/>
  <c r="O34" i="4"/>
  <c r="O33" i="4"/>
  <c r="O32" i="4"/>
  <c r="O31" i="4"/>
  <c r="Q30" i="4"/>
  <c r="P30" i="4"/>
  <c r="N30" i="4"/>
  <c r="O29" i="4"/>
  <c r="O28" i="4"/>
  <c r="O27" i="4"/>
  <c r="O26" i="4"/>
  <c r="O25" i="4"/>
  <c r="O24" i="4"/>
  <c r="O23" i="4"/>
  <c r="O22" i="4"/>
  <c r="Q21" i="4"/>
  <c r="P21" i="4"/>
  <c r="N21" i="4"/>
  <c r="O20" i="4"/>
  <c r="O19" i="4"/>
  <c r="O17" i="4"/>
  <c r="O16" i="4"/>
  <c r="O15" i="4"/>
  <c r="O14" i="4"/>
  <c r="K142" i="4"/>
  <c r="N212" i="4" l="1"/>
  <c r="P212" i="4"/>
  <c r="Q212" i="4"/>
  <c r="N184" i="4"/>
  <c r="Q184" i="4"/>
  <c r="P184" i="4"/>
  <c r="S237" i="4"/>
  <c r="S247" i="4"/>
  <c r="S228" i="4"/>
  <c r="S229" i="4" s="1"/>
  <c r="S235" i="4"/>
  <c r="S248" i="4"/>
  <c r="S236" i="4"/>
  <c r="S243" i="4"/>
  <c r="S238" i="4"/>
  <c r="S239" i="4"/>
  <c r="O207" i="4"/>
  <c r="P41" i="4"/>
  <c r="O175" i="4"/>
  <c r="O123" i="4"/>
  <c r="O223" i="4"/>
  <c r="O21" i="4"/>
  <c r="O38" i="4"/>
  <c r="P69" i="4"/>
  <c r="O89" i="4"/>
  <c r="O100" i="4"/>
  <c r="O112" i="4"/>
  <c r="O178" i="4"/>
  <c r="O30" i="4"/>
  <c r="O68" i="4"/>
  <c r="O92" i="4"/>
  <c r="O138" i="4"/>
  <c r="O161" i="4"/>
  <c r="O171" i="4"/>
  <c r="O203" i="4"/>
  <c r="N41" i="4"/>
  <c r="Q41" i="4"/>
  <c r="O51" i="4"/>
  <c r="O60" i="4"/>
  <c r="Q69" i="4"/>
  <c r="O120" i="4"/>
  <c r="O149" i="4"/>
  <c r="O194" i="4"/>
  <c r="O211" i="4"/>
  <c r="O228" i="4"/>
  <c r="O229" i="4" s="1"/>
  <c r="N69" i="4"/>
  <c r="O79" i="4"/>
  <c r="O82" i="4"/>
  <c r="O109" i="4"/>
  <c r="O157" i="4"/>
  <c r="O165" i="4"/>
  <c r="O183" i="4"/>
  <c r="K226" i="4"/>
  <c r="J171" i="4"/>
  <c r="L171" i="4"/>
  <c r="M171" i="4"/>
  <c r="I171" i="4"/>
  <c r="R171" i="4" s="1"/>
  <c r="K169" i="4"/>
  <c r="K170" i="4"/>
  <c r="K181" i="4"/>
  <c r="K126" i="4"/>
  <c r="K125" i="4"/>
  <c r="K124" i="4"/>
  <c r="K16" i="4"/>
  <c r="K36" i="4"/>
  <c r="K27" i="4"/>
  <c r="K46" i="4"/>
  <c r="K57" i="4"/>
  <c r="O212" i="4" l="1"/>
  <c r="O184" i="4"/>
  <c r="S245" i="4"/>
  <c r="O41" i="4"/>
  <c r="S234" i="4"/>
  <c r="S171" i="4"/>
  <c r="P139" i="4"/>
  <c r="P230" i="4" s="1"/>
  <c r="P231" i="4" s="1"/>
  <c r="O69" i="4"/>
  <c r="Q139" i="4"/>
  <c r="Q230" i="4" s="1"/>
  <c r="Q231" i="4" s="1"/>
  <c r="N139" i="4"/>
  <c r="N230" i="4" s="1"/>
  <c r="N231" i="4" s="1"/>
  <c r="K167" i="4"/>
  <c r="S233" i="4" l="1"/>
  <c r="O139" i="4"/>
  <c r="O230" i="4" s="1"/>
  <c r="O231" i="4" s="1"/>
  <c r="K104" i="4"/>
  <c r="K105" i="4"/>
  <c r="K106" i="4"/>
  <c r="K180" i="4" l="1"/>
  <c r="K56" i="4" l="1"/>
  <c r="K45" i="4"/>
  <c r="K66" i="4"/>
  <c r="J238" i="4"/>
  <c r="J237" i="4"/>
  <c r="K209" i="4"/>
  <c r="K114" i="4"/>
  <c r="K137" i="4" l="1"/>
  <c r="K136" i="4"/>
  <c r="K135" i="4"/>
  <c r="K134" i="4"/>
  <c r="K133" i="4"/>
  <c r="K132" i="4"/>
  <c r="J89" i="4"/>
  <c r="K85" i="4"/>
  <c r="K86" i="4"/>
  <c r="K87" i="4"/>
  <c r="K88" i="4"/>
  <c r="K215" i="4"/>
  <c r="K216" i="4"/>
  <c r="J21" i="4"/>
  <c r="L21" i="4"/>
  <c r="M21" i="4"/>
  <c r="I21" i="4"/>
  <c r="R21" i="4" s="1"/>
  <c r="K20" i="4"/>
  <c r="K23" i="4"/>
  <c r="K24" i="4"/>
  <c r="K219" i="4"/>
  <c r="K218" i="4"/>
  <c r="S21" i="4" l="1"/>
  <c r="K53" i="4"/>
  <c r="I30" i="4"/>
  <c r="R30" i="4" s="1"/>
  <c r="K29" i="4"/>
  <c r="K28" i="4"/>
  <c r="I38" i="4"/>
  <c r="R38" i="4" s="1"/>
  <c r="K37" i="4"/>
  <c r="K72" i="4"/>
  <c r="K71" i="4"/>
  <c r="K145" i="4" l="1"/>
  <c r="K150" i="4"/>
  <c r="K189" i="4" l="1"/>
  <c r="K200" i="4"/>
  <c r="K201" i="4"/>
  <c r="K202" i="4"/>
  <c r="K210" i="4" l="1"/>
  <c r="I120" i="4"/>
  <c r="R120" i="4" s="1"/>
  <c r="K174" i="4" l="1"/>
  <c r="K173" i="4"/>
  <c r="K172" i="4"/>
  <c r="I175" i="4"/>
  <c r="R175" i="4" s="1"/>
  <c r="L175" i="4"/>
  <c r="M175" i="4"/>
  <c r="J175" i="4"/>
  <c r="K222" i="4"/>
  <c r="K221" i="4"/>
  <c r="K220" i="4"/>
  <c r="K217" i="4"/>
  <c r="K214" i="4"/>
  <c r="M223" i="4"/>
  <c r="L223" i="4"/>
  <c r="J223" i="4"/>
  <c r="I223" i="4"/>
  <c r="R223" i="4" s="1"/>
  <c r="S223" i="4" s="1"/>
  <c r="S175" i="4" l="1"/>
  <c r="K223" i="4"/>
  <c r="K115" i="4" l="1"/>
  <c r="K129" i="4" l="1"/>
  <c r="K130" i="4"/>
  <c r="K131" i="4"/>
  <c r="K153" i="4"/>
  <c r="K154" i="4"/>
  <c r="K155" i="4"/>
  <c r="K164" i="4" l="1"/>
  <c r="K163" i="4"/>
  <c r="K162" i="4"/>
  <c r="K74" i="4" l="1"/>
  <c r="K73" i="4"/>
  <c r="K70" i="4"/>
  <c r="K84" i="4" l="1"/>
  <c r="K147" i="4" l="1"/>
  <c r="K148" i="4"/>
  <c r="K55" i="4" l="1"/>
  <c r="T239" i="4" l="1"/>
  <c r="R239" i="4"/>
  <c r="J239" i="4"/>
  <c r="I239" i="4"/>
  <c r="L120" i="4" l="1"/>
  <c r="M120" i="4"/>
  <c r="J120" i="4"/>
  <c r="S120" i="4" s="1"/>
  <c r="K119" i="4"/>
  <c r="K117" i="4"/>
  <c r="K116" i="4"/>
  <c r="T244" i="4" l="1"/>
  <c r="R244" i="4"/>
  <c r="J244" i="4"/>
  <c r="I244" i="4"/>
  <c r="K188" i="4" l="1"/>
  <c r="K17" i="4" l="1"/>
  <c r="K35" i="4"/>
  <c r="K58" i="4"/>
  <c r="K49" i="4"/>
  <c r="K48" i="4"/>
  <c r="K103" i="4" l="1"/>
  <c r="K107" i="4"/>
  <c r="K108" i="4"/>
  <c r="K101" i="4"/>
  <c r="K102" i="4"/>
  <c r="I183" i="4"/>
  <c r="R183" i="4" s="1"/>
  <c r="L183" i="4"/>
  <c r="M183" i="4"/>
  <c r="J183" i="4"/>
  <c r="S183" i="4" l="1"/>
  <c r="K179" i="4"/>
  <c r="K182" i="4"/>
  <c r="K26" i="4"/>
  <c r="K65" i="4"/>
  <c r="K183" i="4" l="1"/>
  <c r="K151" i="4"/>
  <c r="K22" i="4" l="1"/>
  <c r="K175" i="4" l="1"/>
  <c r="M178" i="4"/>
  <c r="L178" i="4"/>
  <c r="J178" i="4"/>
  <c r="I178" i="4"/>
  <c r="R178" i="4" s="1"/>
  <c r="K177" i="4"/>
  <c r="K176" i="4"/>
  <c r="S178" i="4" l="1"/>
  <c r="K178" i="4"/>
  <c r="K33" i="4" l="1"/>
  <c r="K32" i="4"/>
  <c r="K190" i="4" l="1"/>
  <c r="K186" i="4"/>
  <c r="K198" i="4" l="1"/>
  <c r="K47" i="4" l="1"/>
  <c r="K168" i="4" l="1"/>
  <c r="K152" i="4"/>
  <c r="K171" i="4" l="1"/>
  <c r="K227" i="4" l="1"/>
  <c r="K225" i="4"/>
  <c r="K208" i="4"/>
  <c r="K206" i="4"/>
  <c r="K205" i="4"/>
  <c r="K204" i="4"/>
  <c r="K197" i="4"/>
  <c r="K196" i="4"/>
  <c r="K195" i="4"/>
  <c r="K50" i="4"/>
  <c r="I161" i="4"/>
  <c r="R161" i="4" s="1"/>
  <c r="K160" i="4"/>
  <c r="K156" i="4"/>
  <c r="I157" i="4"/>
  <c r="R157" i="4" s="1"/>
  <c r="K146" i="4"/>
  <c r="K144" i="4"/>
  <c r="K143" i="4"/>
  <c r="K141" i="4"/>
  <c r="I149" i="4"/>
  <c r="J149" i="4"/>
  <c r="L149" i="4"/>
  <c r="M149" i="4"/>
  <c r="J157" i="4"/>
  <c r="L157" i="4"/>
  <c r="M157" i="4"/>
  <c r="J138" i="4"/>
  <c r="L138" i="4"/>
  <c r="M138" i="4"/>
  <c r="I138" i="4"/>
  <c r="R138" i="4" s="1"/>
  <c r="K113" i="4"/>
  <c r="K91" i="4"/>
  <c r="K90" i="4"/>
  <c r="K44" i="4"/>
  <c r="K43" i="4"/>
  <c r="K42" i="4"/>
  <c r="J38" i="4"/>
  <c r="S38" i="4" s="1"/>
  <c r="K31" i="4"/>
  <c r="K19" i="4"/>
  <c r="K15" i="4"/>
  <c r="K14" i="4"/>
  <c r="R149" i="4" l="1"/>
  <c r="S149" i="4" s="1"/>
  <c r="S157" i="4"/>
  <c r="S138" i="4"/>
  <c r="K21" i="4"/>
  <c r="K149" i="4"/>
  <c r="K157" i="4"/>
  <c r="K138" i="4"/>
  <c r="K96" i="4" l="1"/>
  <c r="K59" i="4"/>
  <c r="K54" i="4"/>
  <c r="K52" i="4"/>
  <c r="K191" i="4" l="1"/>
  <c r="K192" i="4"/>
  <c r="K193" i="4"/>
  <c r="I211" i="4" l="1"/>
  <c r="R211" i="4" s="1"/>
  <c r="K187" i="4"/>
  <c r="K94" i="4" l="1"/>
  <c r="K98" i="4"/>
  <c r="I228" i="4" l="1"/>
  <c r="I229" i="4" s="1"/>
  <c r="K110" i="4"/>
  <c r="I194" i="4"/>
  <c r="J211" i="4"/>
  <c r="S211" i="4" s="1"/>
  <c r="L211" i="4"/>
  <c r="M211" i="4"/>
  <c r="J165" i="4"/>
  <c r="K122" i="4"/>
  <c r="K121" i="4"/>
  <c r="M123" i="4"/>
  <c r="L123" i="4"/>
  <c r="J123" i="4"/>
  <c r="I123" i="4"/>
  <c r="R123" i="4" s="1"/>
  <c r="K99" i="4"/>
  <c r="K80" i="4"/>
  <c r="K67" i="4"/>
  <c r="K95" i="4"/>
  <c r="L165" i="4"/>
  <c r="M165" i="4"/>
  <c r="I165" i="4"/>
  <c r="J79" i="4"/>
  <c r="L79" i="4"/>
  <c r="M79" i="4"/>
  <c r="I79" i="4"/>
  <c r="R79" i="4" s="1"/>
  <c r="I249" i="4"/>
  <c r="J249" i="4"/>
  <c r="R249" i="4"/>
  <c r="T249" i="4"/>
  <c r="K40" i="4"/>
  <c r="T248" i="4"/>
  <c r="R248" i="4"/>
  <c r="J248" i="4"/>
  <c r="I248" i="4"/>
  <c r="T237" i="4"/>
  <c r="R237" i="4"/>
  <c r="I237" i="4"/>
  <c r="J82" i="4"/>
  <c r="L82" i="4"/>
  <c r="M82" i="4"/>
  <c r="I82" i="4"/>
  <c r="R82" i="4" s="1"/>
  <c r="J161" i="4"/>
  <c r="K75" i="4"/>
  <c r="K64" i="4"/>
  <c r="K63" i="4"/>
  <c r="K62" i="4"/>
  <c r="K61" i="4"/>
  <c r="K159" i="4"/>
  <c r="K158" i="4"/>
  <c r="K118" i="4"/>
  <c r="R243" i="4"/>
  <c r="T243" i="4"/>
  <c r="T228" i="4"/>
  <c r="T229" i="4" s="1"/>
  <c r="R228" i="4"/>
  <c r="R229" i="4" s="1"/>
  <c r="M228" i="4"/>
  <c r="L228" i="4"/>
  <c r="J228" i="4"/>
  <c r="I207" i="4"/>
  <c r="R207" i="4" s="1"/>
  <c r="I203" i="4"/>
  <c r="R203" i="4" s="1"/>
  <c r="I112" i="4"/>
  <c r="R112" i="4" s="1"/>
  <c r="I109" i="4"/>
  <c r="R109" i="4" s="1"/>
  <c r="I100" i="4"/>
  <c r="R100" i="4" s="1"/>
  <c r="I92" i="4"/>
  <c r="R92" i="4" s="1"/>
  <c r="I89" i="4"/>
  <c r="R89" i="4" s="1"/>
  <c r="S89" i="4" s="1"/>
  <c r="I68" i="4"/>
  <c r="R68" i="4" s="1"/>
  <c r="I60" i="4"/>
  <c r="R60" i="4" s="1"/>
  <c r="I51" i="4"/>
  <c r="R51" i="4" s="1"/>
  <c r="I41" i="4"/>
  <c r="R41" i="4" s="1"/>
  <c r="J51" i="4"/>
  <c r="K76" i="4"/>
  <c r="K77" i="4"/>
  <c r="K78" i="4"/>
  <c r="T242" i="4"/>
  <c r="R242" i="4"/>
  <c r="J242" i="4"/>
  <c r="I242" i="4"/>
  <c r="J207" i="4"/>
  <c r="L207" i="4"/>
  <c r="M207" i="4"/>
  <c r="M112" i="4"/>
  <c r="L112" i="4"/>
  <c r="J112" i="4"/>
  <c r="K111" i="4"/>
  <c r="M109" i="4"/>
  <c r="L109" i="4"/>
  <c r="J109" i="4"/>
  <c r="K83" i="4"/>
  <c r="J30" i="4"/>
  <c r="S30" i="4" s="1"/>
  <c r="L30" i="4"/>
  <c r="M30" i="4"/>
  <c r="L38" i="4"/>
  <c r="M38" i="4"/>
  <c r="J100" i="4"/>
  <c r="L100" i="4"/>
  <c r="M100" i="4"/>
  <c r="L89" i="4"/>
  <c r="M89" i="4"/>
  <c r="L92" i="4"/>
  <c r="M92" i="4"/>
  <c r="L194" i="4"/>
  <c r="L212" i="4" s="1"/>
  <c r="M194" i="4"/>
  <c r="L203" i="4"/>
  <c r="M203" i="4"/>
  <c r="L161" i="4"/>
  <c r="L184" i="4" s="1"/>
  <c r="M161" i="4"/>
  <c r="J203" i="4"/>
  <c r="K199" i="4"/>
  <c r="J68" i="4"/>
  <c r="L68" i="4"/>
  <c r="L51" i="4"/>
  <c r="L60" i="4"/>
  <c r="M68" i="4"/>
  <c r="R235" i="4"/>
  <c r="I236" i="4"/>
  <c r="I235" i="4"/>
  <c r="J243" i="4"/>
  <c r="K25" i="4"/>
  <c r="K34" i="4"/>
  <c r="J92" i="4"/>
  <c r="K97" i="4"/>
  <c r="K93" i="4"/>
  <c r="J194" i="4"/>
  <c r="K39" i="4"/>
  <c r="J60" i="4"/>
  <c r="M60" i="4"/>
  <c r="M51" i="4"/>
  <c r="I243" i="4"/>
  <c r="K81" i="4"/>
  <c r="J236" i="4"/>
  <c r="J240" i="4"/>
  <c r="J241" i="4"/>
  <c r="J246" i="4"/>
  <c r="J247" i="4"/>
  <c r="I240" i="4"/>
  <c r="R240" i="4"/>
  <c r="T240" i="4"/>
  <c r="I241" i="4"/>
  <c r="R241" i="4"/>
  <c r="T241" i="4"/>
  <c r="I246" i="4"/>
  <c r="R246" i="4"/>
  <c r="R247" i="4"/>
  <c r="T246" i="4"/>
  <c r="I247" i="4"/>
  <c r="T247" i="4"/>
  <c r="I238" i="4"/>
  <c r="T238" i="4"/>
  <c r="T235" i="4"/>
  <c r="T236" i="4"/>
  <c r="R238" i="4"/>
  <c r="R236" i="4"/>
  <c r="J235" i="4"/>
  <c r="M184" i="4" l="1"/>
  <c r="R194" i="4"/>
  <c r="I212" i="4"/>
  <c r="R212" i="4" s="1"/>
  <c r="J212" i="4"/>
  <c r="M212" i="4"/>
  <c r="R165" i="4"/>
  <c r="S165" i="4" s="1"/>
  <c r="I184" i="4"/>
  <c r="R184" i="4" s="1"/>
  <c r="S161" i="4"/>
  <c r="J184" i="4"/>
  <c r="S123" i="4"/>
  <c r="S51" i="4"/>
  <c r="S203" i="4"/>
  <c r="S112" i="4"/>
  <c r="S60" i="4"/>
  <c r="S100" i="4"/>
  <c r="S207" i="4"/>
  <c r="S68" i="4"/>
  <c r="S109" i="4"/>
  <c r="S82" i="4"/>
  <c r="S194" i="4"/>
  <c r="S79" i="4"/>
  <c r="S92" i="4"/>
  <c r="J229" i="4"/>
  <c r="L229" i="4"/>
  <c r="M229" i="4"/>
  <c r="M41" i="4"/>
  <c r="L41" i="4"/>
  <c r="J41" i="4"/>
  <c r="S41" i="4" s="1"/>
  <c r="K120" i="4"/>
  <c r="I234" i="4"/>
  <c r="T234" i="4"/>
  <c r="R234" i="4"/>
  <c r="J234" i="4"/>
  <c r="K112" i="4"/>
  <c r="K89" i="4"/>
  <c r="K109" i="4"/>
  <c r="K82" i="4"/>
  <c r="M69" i="4"/>
  <c r="K68" i="4"/>
  <c r="K30" i="4"/>
  <c r="J69" i="4"/>
  <c r="K92" i="4"/>
  <c r="K100" i="4"/>
  <c r="K38" i="4"/>
  <c r="L69" i="4"/>
  <c r="K203" i="4"/>
  <c r="K207" i="4"/>
  <c r="I69" i="4"/>
  <c r="K60" i="4"/>
  <c r="K194" i="4"/>
  <c r="K228" i="4"/>
  <c r="K211" i="4"/>
  <c r="K79" i="4"/>
  <c r="K165" i="4"/>
  <c r="K51" i="4"/>
  <c r="K161" i="4"/>
  <c r="K123" i="4"/>
  <c r="T245" i="4"/>
  <c r="I245" i="4"/>
  <c r="R245" i="4"/>
  <c r="J245" i="4"/>
  <c r="K212" i="4" l="1"/>
  <c r="K184" i="4"/>
  <c r="S212" i="4"/>
  <c r="S184" i="4"/>
  <c r="R233" i="4"/>
  <c r="I139" i="4"/>
  <c r="R139" i="4" s="1"/>
  <c r="R69" i="4"/>
  <c r="S69" i="4" s="1"/>
  <c r="K229" i="4"/>
  <c r="J139" i="4"/>
  <c r="L139" i="4"/>
  <c r="M139" i="4"/>
  <c r="K41" i="4"/>
  <c r="K69" i="4"/>
  <c r="I233" i="4"/>
  <c r="T233" i="4"/>
  <c r="J233" i="4"/>
  <c r="S139" i="4" l="1"/>
  <c r="S230" i="4" s="1"/>
  <c r="S231" i="4" s="1"/>
  <c r="R230" i="4"/>
  <c r="I230" i="4"/>
  <c r="I231" i="4" s="1"/>
  <c r="J230" i="4"/>
  <c r="M230" i="4"/>
  <c r="L230" i="4"/>
  <c r="T230" i="4"/>
  <c r="T231" i="4" s="1"/>
  <c r="K139" i="4"/>
  <c r="K230" i="4" l="1"/>
  <c r="R231" i="4"/>
  <c r="J231" i="4"/>
  <c r="M231" i="4"/>
  <c r="L231" i="4"/>
  <c r="K231" i="4" l="1"/>
  <c r="N245" i="4" l="1"/>
  <c r="N234" i="4" l="1"/>
  <c r="N233" i="4" s="1"/>
</calcChain>
</file>

<file path=xl/sharedStrings.xml><?xml version="1.0" encoding="utf-8"?>
<sst xmlns="http://schemas.openxmlformats.org/spreadsheetml/2006/main" count="1281" uniqueCount="427">
  <si>
    <t>Kodas</t>
  </si>
  <si>
    <t>Programos tikslo kodas</t>
  </si>
  <si>
    <t>Uždavinio kodas</t>
  </si>
  <si>
    <t>Priemonės kodas</t>
  </si>
  <si>
    <t xml:space="preserve">Priemonės pavadinimas </t>
  </si>
  <si>
    <t>Finansavimo šaltinis</t>
  </si>
  <si>
    <t>Funkcinės klasifikacijos kodas</t>
  </si>
  <si>
    <t>iš viso</t>
  </si>
  <si>
    <t xml:space="preserve">iš jų </t>
  </si>
  <si>
    <t>išlaidoms</t>
  </si>
  <si>
    <t>turtui įsigyti</t>
  </si>
  <si>
    <t>iš jų darbo užmokesčiui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</si>
  <si>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</si>
  <si>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</si>
  <si>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</si>
  <si>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</si>
  <si>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</si>
  <si>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</si>
  <si>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</si>
  <si>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</si>
  <si>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</si>
  <si>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</si>
  <si>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</si>
  <si>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14</t>
  </si>
  <si>
    <t>17</t>
  </si>
  <si>
    <t>19</t>
  </si>
  <si>
    <t>20</t>
  </si>
  <si>
    <t>21</t>
  </si>
  <si>
    <t>22</t>
  </si>
  <si>
    <t>01</t>
  </si>
  <si>
    <t>9.2.1.1</t>
  </si>
  <si>
    <t>Iš viso:</t>
  </si>
  <si>
    <t>02</t>
  </si>
  <si>
    <t>Vidurinio ugdymo plano įgyvendinimas</t>
  </si>
  <si>
    <t>03</t>
  </si>
  <si>
    <t>9.5.1.3</t>
  </si>
  <si>
    <t>04</t>
  </si>
  <si>
    <t>05</t>
  </si>
  <si>
    <t>Iš viso uždaviniui:</t>
  </si>
  <si>
    <t>SB</t>
  </si>
  <si>
    <t>VD</t>
  </si>
  <si>
    <t>10.4.1.40</t>
  </si>
  <si>
    <t>06</t>
  </si>
  <si>
    <t>9.5.1.1</t>
  </si>
  <si>
    <t>07</t>
  </si>
  <si>
    <t>8.1.1.3</t>
  </si>
  <si>
    <t>Iš viso tikslui :</t>
  </si>
  <si>
    <t>IŠ VISO PROGRAMAI :</t>
  </si>
  <si>
    <t>Savivaldybės biudžeto lėšos:</t>
  </si>
  <si>
    <t xml:space="preserve">Kiti šaltiniai: </t>
  </si>
  <si>
    <t>Pavadinimas</t>
  </si>
  <si>
    <t>9.2.2.1</t>
  </si>
  <si>
    <t>ŠVIETIMO (FORMALAUS IR NEFORMALAUS) PROGRAMA</t>
  </si>
  <si>
    <t>08</t>
  </si>
  <si>
    <t>9.8.1.2</t>
  </si>
  <si>
    <t>9.1.2.1</t>
  </si>
  <si>
    <t>SP</t>
  </si>
  <si>
    <t>09</t>
  </si>
  <si>
    <t>Mokinių, kuriems kompensuojamos pavėžėjimo išlaidos, sk.</t>
  </si>
  <si>
    <t>13</t>
  </si>
  <si>
    <t>16</t>
  </si>
  <si>
    <t>18</t>
  </si>
  <si>
    <t>Asignavimo valdytojo kodas*</t>
  </si>
  <si>
    <t>Bazinės mokyklos pastato patalpų plotas m2</t>
  </si>
  <si>
    <t>Socialiai remtinų ugdytinių skaičius</t>
  </si>
  <si>
    <t>Dalyvavusių sporto ir sveikatingumo renginiuose dalyvių skaičius</t>
  </si>
  <si>
    <t>Sporto priemonėms ir įrangai skiriama lėšų dalis nuo bendro įstaigos biudžeto, proc.</t>
  </si>
  <si>
    <t>Neformaliojo vaikų švietimo ir ugdymo priemonėms ir įrangai skiriama lėšų dalis nuo bendro įstaigos biudžeto, proc.</t>
  </si>
  <si>
    <t xml:space="preserve">Vykdytojas </t>
  </si>
  <si>
    <t>Organizuotų suaugusių sporto renginių (varžybų, sporto akcijų ir švenčių) skaičius</t>
  </si>
  <si>
    <t>Metodinių būrelių sk.</t>
  </si>
  <si>
    <t xml:space="preserve">Gerinti mokyklos bendruomenės veiklą </t>
  </si>
  <si>
    <t>24</t>
  </si>
  <si>
    <t>27</t>
  </si>
  <si>
    <t>26</t>
  </si>
  <si>
    <t>VB</t>
  </si>
  <si>
    <t>Bazinės mokyklos pastato patalpų plotas m2; Padalinių skaičius ir jų eks.patalpų plotas kv.m.</t>
  </si>
  <si>
    <t>Bazinės mokyklos pastato patalpų plotas m2; padalinių skaičius ir jų eks.patalpų plotas m2</t>
  </si>
  <si>
    <t>ZRSA</t>
  </si>
  <si>
    <t>ZLM</t>
  </si>
  <si>
    <t>AJGG</t>
  </si>
  <si>
    <t>DKBG</t>
  </si>
  <si>
    <t>ZĄG</t>
  </si>
  <si>
    <t>ZSC</t>
  </si>
  <si>
    <t>ZMM</t>
  </si>
  <si>
    <t>DMM</t>
  </si>
  <si>
    <t>(2.2)</t>
  </si>
  <si>
    <t xml:space="preserve">Gerinti švietimo kokybę </t>
  </si>
  <si>
    <t>(2.2.2)</t>
  </si>
  <si>
    <t xml:space="preserve">Gerinti ugdymo paslaugų kokybę </t>
  </si>
  <si>
    <t xml:space="preserve">Plėsti gabių ir talentingų mokslui vaikų ugdymo galimybes </t>
  </si>
  <si>
    <t>(2.2.3.1)</t>
  </si>
  <si>
    <t xml:space="preserve">Didinti Zarasų meno mokyklos programų įvairovę, gerinti jų kokybę </t>
  </si>
  <si>
    <t xml:space="preserve">Didinti Zarasų rajono Dusetų meno mokyklos programų įvairovę, gerinti jų kokybę </t>
  </si>
  <si>
    <t>(2.2.4)</t>
  </si>
  <si>
    <t>(2.2.3)</t>
  </si>
  <si>
    <t>Apdovanoti abiturientai, kurių valstybinių egzaminų darbai įvertinti 100 balų, sk.</t>
  </si>
  <si>
    <t>1 lentelė</t>
  </si>
  <si>
    <t>_________</t>
  </si>
  <si>
    <t>ZKC</t>
  </si>
  <si>
    <t>Socialinės paramos mokiniams teikimas ir administravimas bei  mokinio reikmenų įsigijimas</t>
  </si>
  <si>
    <t>28</t>
  </si>
  <si>
    <t>(tūkst. Eur)</t>
  </si>
  <si>
    <t>Savivaldybės pajamos iš surenkamų mokesčių (SB)</t>
  </si>
  <si>
    <t>Valstybės biudžeto dotacijų lėšos (VD)</t>
  </si>
  <si>
    <t>Pajamos už suteiktas mokamas paslaugas ir turto nuomą (SP)</t>
  </si>
  <si>
    <t>Valstybės investicijų plorgramos lėšos (VIP)</t>
  </si>
  <si>
    <t>Skolintos lėšos (Paskolos savivaldybės vardu) (SL)</t>
  </si>
  <si>
    <t>Speciali tikslinė dotacija (VB)</t>
  </si>
  <si>
    <t>Kreditinės linijos lėšos (KL)</t>
  </si>
  <si>
    <t>Europos Sąjungos lėšos (ES)</t>
  </si>
  <si>
    <t>Kitos lėšos (Kt.)</t>
  </si>
  <si>
    <t>Atlikta mokyklinio brandumo vertinimų, vaikų sk.</t>
  </si>
  <si>
    <t>Atlikta kompleksinių pedagoginių/ psichologinių įvertinimų, vaikų sk.</t>
  </si>
  <si>
    <t>Įgyvendinti neformaliojo vaikų švietimo (NVŠ) programas</t>
  </si>
  <si>
    <t>2.2.3.3</t>
  </si>
  <si>
    <t>Apdovanoti mokiniai užėmę prizines vietas  šalies ir tarptautiniuose konkursuose</t>
  </si>
  <si>
    <t>ZŠPT</t>
  </si>
  <si>
    <t>Būrelių sk. mokykloje/juos lankančių mokinių sk.</t>
  </si>
  <si>
    <t>Tarnybos patalpų plotas m2</t>
  </si>
  <si>
    <t>Parengti ir įgyvendinti kvalifikacijos tobulinimo ir kiti renginiai</t>
  </si>
  <si>
    <t>Bendravimo su vaikais tobulinimo kursai tėvams, pažymėjimus gavusių tėvų sk.</t>
  </si>
  <si>
    <t>Neformaliojo švietimo programų skaičius (be NVŠ)</t>
  </si>
  <si>
    <t>2.2.5.4</t>
  </si>
  <si>
    <t>Didinti suaugusiųjų neformaliojo švietimo paslaugų įvairovę</t>
  </si>
  <si>
    <t>9.5.1.2</t>
  </si>
  <si>
    <t>ZPŠP</t>
  </si>
  <si>
    <t>ZSPM</t>
  </si>
  <si>
    <t>Bazinės mokyklos pastato patalpų plotas m2; padalinių skaičius ir jų eks. patalpų plotas m2</t>
  </si>
  <si>
    <t>Bendras ikimokyklinių /Magučių spec. skyr. ugdytinių sk. mokslo metų pradžiai. Rodiklis tikslinamas metų pabaigoje.</t>
  </si>
  <si>
    <t>Mokinių/priešmokyklinukų/ikimokyklinukų sk. mokslo metų pradžiai. Rodiklis tikslinamas metų pabaigoje.</t>
  </si>
  <si>
    <t>Speciali tikslinė dotacija vietinės reikšmės keliams (DK)</t>
  </si>
  <si>
    <t>Sudaryti sąlygas sportuoti visų amžiaus grupių gyventojams, įgyvendinant fizinio aktyvumo programas</t>
  </si>
  <si>
    <t>Bendrojo ugdymo mokyklų veiklos užtikrinimas</t>
  </si>
  <si>
    <t xml:space="preserve">Teikti pedagoginę psichologinę pagalbą vaikams bei ugdymo įstaigų bendruomenėms </t>
  </si>
  <si>
    <t xml:space="preserve">Įgyvendina kūno kultūros ir sporto plėtojimo priemones </t>
  </si>
  <si>
    <t>Etatų sk. finansuojamas iš SB lėšų ir darbuotojų sk. /iš jų GIMK etatų sk. ir darbuotojų sk.</t>
  </si>
  <si>
    <t>Didinti meninio vaikų ugdymo paslaugų įvairovę ir kokybę</t>
  </si>
  <si>
    <t>2.2.3.2</t>
  </si>
  <si>
    <t>Plėtoti kūno kultūros ir sporto paslaugų įvairovę</t>
  </si>
  <si>
    <t>Etatų skaičius finansuojamas iš SB lėšų</t>
  </si>
  <si>
    <t>Organizuotų vandensvydžio varžybų, Mero taurei laimėti, dalyvių sk.</t>
  </si>
  <si>
    <t xml:space="preserve">Organizuoti mokyklų žaidynes, renginių  sk.
Dalyvių sk.
</t>
  </si>
  <si>
    <t>Užtikrinti sporto renginių organizavimą</t>
  </si>
  <si>
    <t>Dalyvavimas Dainų šventėse, festivaliuose, tarptautiniuose ir regioniniuose renginiuose</t>
  </si>
  <si>
    <t>ML</t>
  </si>
  <si>
    <t>Mokinio lėšos (ML)</t>
  </si>
  <si>
    <t>VBF</t>
  </si>
  <si>
    <t>Valstybės biudžeto finansuojama dalis (VBF)</t>
  </si>
  <si>
    <t>Vaikų vasaros stovykloje dalyvaujančių vaikų sk./ stovyklų dienų sk.</t>
  </si>
  <si>
    <t>ZVB</t>
  </si>
  <si>
    <t>Programų teikėjų sk./ programų sk./ žm. sk.</t>
  </si>
  <si>
    <t>Plėtoti Zarasų sporto centro veiklų įvairovę</t>
  </si>
  <si>
    <t>Programų teikėjų sk./ programų sk./ vaikų sk.</t>
  </si>
  <si>
    <t>Sutvarkytos/atnaujintos neformaliojo švietimo įstaigos</t>
  </si>
  <si>
    <t>Neformaliojo švietimo programų skaičius (iš jų NVŠ finansuojamų)</t>
  </si>
  <si>
    <t>Vaikų, dalyvavusių olimpiadose, konkursuose, festivaliuose, koncertuose, parodose ir kt. renginiuose sk./ renginių sk.</t>
  </si>
  <si>
    <t>Mokytojų sk. / etatų skaičius</t>
  </si>
  <si>
    <t>Mokinių sk. mokslo metų pradžiai</t>
  </si>
  <si>
    <t>Respublikinis moksleivių ir jaunimo dainuojamosios poezijos festivalis konkursas ,,Kai dainai daina atsišauks", dalyvių sk.</t>
  </si>
  <si>
    <t>Klasių komplektavimas (papildomos lėšos klasėms, kuriose mokinių skaičius mažesnis už mokyklų, vykdančių formaliojo švietimo programas, tinklo kūrimo taisyklėse nustatytą skaičių)</t>
  </si>
  <si>
    <t>Projekto „Mokinių ugdymosi pasiekimų gerinimas diegiant kokybės krepšelį“ įgyvendinimas</t>
  </si>
  <si>
    <t>Projekte dalyvavusių ugdymo įstaigų sk.</t>
  </si>
  <si>
    <t>Nacionalinio projekto „Lyderių laikas 3“ įgyvendinimas</t>
  </si>
  <si>
    <t>Etatų sk. finansuojamas iš SB lėšų</t>
  </si>
  <si>
    <t>Pedagoginių darbuotojų etatų sk.</t>
  </si>
  <si>
    <t>ZKM</t>
  </si>
  <si>
    <t>Vaikų vasaros užimtumo grupės veikla</t>
  </si>
  <si>
    <t>Etatų sk. finansuojamas iš ML lėšų</t>
  </si>
  <si>
    <t>Švietimo įstaigų personalo skaičiaus optimizavimo išlaidos  ir darbo sąlygų gerinimas</t>
  </si>
  <si>
    <t>Mokomų užsienio kalbų sk./vaikų sk.</t>
  </si>
  <si>
    <t>Vaikų žaidimų aikštelių atnaujinimas, sk.</t>
  </si>
  <si>
    <t>Pedagoginių darbuotojų (be mokytojų) etatų sk.</t>
  </si>
  <si>
    <t>Unikalių mokinių sk. mokslo metų pradžiai</t>
  </si>
  <si>
    <t>Respublikinė moksleivių dainų šventė (mokinių sk.)</t>
  </si>
  <si>
    <t>(2.2.5.4; 2.1.1.2)</t>
  </si>
  <si>
    <t>Vystyti Magučių sporto infrastruktūrą</t>
  </si>
  <si>
    <t>ML dalis (7 proc.)</t>
  </si>
  <si>
    <t>Rekonstruotų patalpų plotas, kv.m.</t>
  </si>
  <si>
    <t>Įkurtas stovyklų centras, vnt.</t>
  </si>
  <si>
    <t>Inventorizuotų esamų objektų sk.</t>
  </si>
  <si>
    <t>Mokinių ir mokytojų dalyvavusių konkursuose, festivaliuose užsienyje sk. / organizuotų išvykų į užsienį sk.</t>
  </si>
  <si>
    <t>Vaikų, pelniusių diplomus, sk.</t>
  </si>
  <si>
    <t>Neformaliojo vaikų švietimo ir ugdymo priemonėms bei įrangai skiriama lėšų dalis nuo bendro įstaigos biudžeto, proc.</t>
  </si>
  <si>
    <t>Vaikų dalyvavusių olimpiadose, konkursuose ir festivaliuose sk.</t>
  </si>
  <si>
    <t>Projektas ,,Sporto inventoriaus ir įrangos įsigijimas"</t>
  </si>
  <si>
    <t>Mokinių/ priešmokyklinukų/ ikimokyklinukų/ spec.poreikių mokinių sk. mokslo metų pradžiai. Rodiklis tikslinamas metų pabaigoje.</t>
  </si>
  <si>
    <t>Mokinių/ priešmokyklinukų/ ikimokyklinukų sk. mokslo metų pradžiai. Rodiklis tikslinamas metų pabaigoje.</t>
  </si>
  <si>
    <t>Mokinių/ priešmokyklinukų sk. mokslo metų pradžiai. Rodiklis tikslinamas metų pabaigoje.</t>
  </si>
  <si>
    <t>2.2.1.3</t>
  </si>
  <si>
    <t>(2.2.2.3)</t>
  </si>
  <si>
    <t xml:space="preserve"> (2.2.2.4)</t>
  </si>
  <si>
    <t>2.2.2.1</t>
  </si>
  <si>
    <t>Vaikų, pelniusių diplomus, apdovanojimus, sk.</t>
  </si>
  <si>
    <t>2.2.2.4</t>
  </si>
  <si>
    <t>2.2.2.7</t>
  </si>
  <si>
    <t>1.1.5.1</t>
  </si>
  <si>
    <t>2.2.3.5; 2.2.3.1</t>
  </si>
  <si>
    <t>2.2.2.1; 1.1.5.3</t>
  </si>
  <si>
    <t xml:space="preserve">2.1.1.2; 2.2.3.2; 1.1.5.3; </t>
  </si>
  <si>
    <t>2.2.4.4; 2.2.3.4; 1.1.5.3</t>
  </si>
  <si>
    <t>Projekto ,,Zarasų sporto centro erdvių atnaujinimas“ įgyvendinimas</t>
  </si>
  <si>
    <t>SL</t>
  </si>
  <si>
    <t>9.8.1.1</t>
  </si>
  <si>
    <t>Psichologų et. sk. finansuojamas iš VB lėšų</t>
  </si>
  <si>
    <t>Vaikų vasaros stovyklų ir kitų neformaliojo vaikų švietimo veiklų finansavimas</t>
  </si>
  <si>
    <t>Vaikų gaunančių individualias mokymosi priemones (priešmokyklinukų ir pirmokų) sk.</t>
  </si>
  <si>
    <t>Kreditinės linijos lėšos biudžete (KLB)</t>
  </si>
  <si>
    <t>8.1.1.2</t>
  </si>
  <si>
    <t>Projektų įgyvendinimui numatytos ES lėšos (ESB)</t>
  </si>
  <si>
    <t>570</t>
  </si>
  <si>
    <t>80</t>
  </si>
  <si>
    <t>0</t>
  </si>
  <si>
    <t>3/3/62</t>
  </si>
  <si>
    <t>Kompiuteriai mokymo klasei, vnt.</t>
  </si>
  <si>
    <t>1890</t>
  </si>
  <si>
    <t>2/2</t>
  </si>
  <si>
    <t>240</t>
  </si>
  <si>
    <t>15(0)</t>
  </si>
  <si>
    <t>160/20</t>
  </si>
  <si>
    <t>50</t>
  </si>
  <si>
    <t>80/8</t>
  </si>
  <si>
    <t>88</t>
  </si>
  <si>
    <t>30</t>
  </si>
  <si>
    <t>40</t>
  </si>
  <si>
    <t>253/18/44/18</t>
  </si>
  <si>
    <t>15/148</t>
  </si>
  <si>
    <t>4471/1/1297</t>
  </si>
  <si>
    <t>25</t>
  </si>
  <si>
    <t>113</t>
  </si>
  <si>
    <t>1868</t>
  </si>
  <si>
    <t>9</t>
  </si>
  <si>
    <t>211</t>
  </si>
  <si>
    <t>Atnaujintos sporto salės atidarymas, varžybų sk./dalyvių sk.</t>
  </si>
  <si>
    <t>8/200</t>
  </si>
  <si>
    <t>70/7</t>
  </si>
  <si>
    <t>20/490</t>
  </si>
  <si>
    <t>730</t>
  </si>
  <si>
    <t>312/61</t>
  </si>
  <si>
    <t>24/224</t>
  </si>
  <si>
    <t>32,32</t>
  </si>
  <si>
    <t>17,4</t>
  </si>
  <si>
    <t>10 ir daugiau</t>
  </si>
  <si>
    <t>Vaikų vasaros užimtumo grupės veikla, vaikų sk.</t>
  </si>
  <si>
    <t>235/12</t>
  </si>
  <si>
    <t>1291/1/491</t>
  </si>
  <si>
    <t>217</t>
  </si>
  <si>
    <t>6/48</t>
  </si>
  <si>
    <t>4858</t>
  </si>
  <si>
    <t>368/5/9</t>
  </si>
  <si>
    <t>22/174</t>
  </si>
  <si>
    <t>Šalies mokinių jaunųjų poetų kūrybos konkursas "Raktažolė", skirtas P. Širviui ir padėkos dienos ,,Gerumo angelų palytėta" (dalyvių sk.)</t>
  </si>
  <si>
    <t>2,5</t>
  </si>
  <si>
    <t>4,25</t>
  </si>
  <si>
    <t>406,13</t>
  </si>
  <si>
    <t>0,5</t>
  </si>
  <si>
    <t>61</t>
  </si>
  <si>
    <t>70</t>
  </si>
  <si>
    <t>1558</t>
  </si>
  <si>
    <t>25,07</t>
  </si>
  <si>
    <t>16,325</t>
  </si>
  <si>
    <t>1,5</t>
  </si>
  <si>
    <t>1,2</t>
  </si>
  <si>
    <t>17,61</t>
  </si>
  <si>
    <t>762,62</t>
  </si>
  <si>
    <t>3,5</t>
  </si>
  <si>
    <t>20/17,45</t>
  </si>
  <si>
    <t>43,02</t>
  </si>
  <si>
    <t>0,25</t>
  </si>
  <si>
    <t>42,79</t>
  </si>
  <si>
    <t>38,68</t>
  </si>
  <si>
    <t>29,75</t>
  </si>
  <si>
    <t>4329.66/1/ 3106</t>
  </si>
  <si>
    <t>Organizuotas Geriausio metų mokytojo apdovanojimas. Nominacijų sk.</t>
  </si>
  <si>
    <t>21,15</t>
  </si>
  <si>
    <t>23,52</t>
  </si>
  <si>
    <t>2/15/ 129</t>
  </si>
  <si>
    <t>34,78</t>
  </si>
  <si>
    <t>29,48</t>
  </si>
  <si>
    <t>Vaizdo stebėjimo kamerų sk.</t>
  </si>
  <si>
    <t>3/2/9,5</t>
  </si>
  <si>
    <t>8.2.1.6</t>
  </si>
  <si>
    <t>Iš dalies finansuotų projektų / veiklų sk.</t>
  </si>
  <si>
    <t>13.1</t>
  </si>
  <si>
    <t>Projekto "Veikti kitaip" veiklos: organizuotų kino ir žaidimų vakarų sk./ įdiegta jaunimo reg.sistema, vnt./ mokymuose dal.asmenų sk./ įdiegta platforma su jaunimu, sk./ savanorių sk./ inf.sem.sk. (dalyvių sk.)/ konsultuotų (psichologo) asm.sk./  dalyvių sk. /</t>
  </si>
  <si>
    <t>20/ 1/ 150/ 1/  10/ 7 (70)/ 35/ 1000</t>
  </si>
  <si>
    <t xml:space="preserve">Projekto "Mobilus darbas su jaunimu Zarasų rajone" veiklos: jaunimo situacijos/ veiklų tyrimų sk. / e.rinkodaros auditorija/ išvykų į sen.sk. (dalyvių sk.)/ savanorių sk./ mokymų sk. (dalyvių sk.)/ suteikta konsultacijų, as.sk./ pavėžėjimo pasl.gavusių as.sk./ dalyvių sk. </t>
  </si>
  <si>
    <t xml:space="preserve">2/ 2000/ 42 (110)/ 4/ 2 (40)/ 20/ 60/ 110   </t>
  </si>
  <si>
    <t>Projekto "Salako atviros erdvės jaunimui vystymas ir paslaugų jaunimui plėtra" veikla: įrengtų patalpų sk./ veiklose dal.savanorių sk./ užsiėmimų dalyvių sk.)/ jaunimo verslumo mokymų dalyvių sk./ išvykų į kitus JC sk./ renginių sk. / suburti nauji jaunimo kolektyvai</t>
  </si>
  <si>
    <t>1/ 5/ 75/ 20/ 20/  1/ 2</t>
  </si>
  <si>
    <t>Zarasų atviro jaunimo centro veikla</t>
  </si>
  <si>
    <t>Projekto „Socialinės įtraukties didinimas per sportinę veiklą” įgyvendinimas</t>
  </si>
  <si>
    <t>1/ 500</t>
  </si>
  <si>
    <t>Katilinės langų keitimas/sk.</t>
  </si>
  <si>
    <t>Ugdymo skyriaus „Sartukas“ katilinės katilo keitimas su pajungimu</t>
  </si>
  <si>
    <t>Projektas ,,Sportas visiems renginiai Zarasų krašto bendruomenei" (renginių sk./dalyvių sk.)</t>
  </si>
  <si>
    <t>10/1000</t>
  </si>
  <si>
    <t>Projektas ,,Sportas jauniems - kūno kultūra visiems" (renginių sk.)</t>
  </si>
  <si>
    <t>Steigiamos grupės veiklos užtikrinimas  (kv.m./ grupių sk./vaikų sk. naujoje grupėje)</t>
  </si>
  <si>
    <t>97,89/1/20</t>
  </si>
  <si>
    <t>216</t>
  </si>
  <si>
    <t>Festivalio "Jaunimas Zarasams" programos dalyvių sk./ lankytojų sk.</t>
  </si>
  <si>
    <t>20/ 200</t>
  </si>
  <si>
    <t>Renginio "Vaikų gynimo diena" programų sk.. / lankytojų sk.</t>
  </si>
  <si>
    <t>20/ 300</t>
  </si>
  <si>
    <t>1/50</t>
  </si>
  <si>
    <t>Mokymo reikmių finansavimas</t>
  </si>
  <si>
    <t>ZAJC unikalus lankytojų sk./ bendras lankytojų sk./ darbuotojų sk.</t>
  </si>
  <si>
    <t>245/ 4950/ 3</t>
  </si>
  <si>
    <t>Suorganizuotų renginių sk./ dalyvių sk.</t>
  </si>
  <si>
    <t>30/ 630</t>
  </si>
  <si>
    <t>Savanorystės skatinimui organizuoti renginiai, sk.</t>
  </si>
  <si>
    <t xml:space="preserve">Vaikų gaunančių individualias mokymosi priemones </t>
  </si>
  <si>
    <t>150</t>
  </si>
  <si>
    <t>Mokytojų darbo vietų kompiuterizavimas, vnt./ kompiuterių mokiniams sk./ interneto prieigų sk.</t>
  </si>
  <si>
    <t>3/ 2/ 0</t>
  </si>
  <si>
    <t>3/ 0/ 5</t>
  </si>
  <si>
    <t>3/ 4/ 5</t>
  </si>
  <si>
    <t>4/ 0/ 0</t>
  </si>
  <si>
    <t>1/ 2/ 0</t>
  </si>
  <si>
    <t>3/ 0/ 0</t>
  </si>
  <si>
    <t>0/10/ 0</t>
  </si>
  <si>
    <t>Ugdymo įstaigų materialinės bazės gerinimas</t>
  </si>
  <si>
    <t>12/15/386</t>
  </si>
  <si>
    <t>130</t>
  </si>
  <si>
    <t>81</t>
  </si>
  <si>
    <t>Plėtoti neformalųjį suaugusiųjų švietimą ir tęstinį mokymąsi</t>
  </si>
  <si>
    <t>Aktyvinti jaunimo ir su jaunimu dirbančių organizacijų veiklą</t>
  </si>
  <si>
    <t>8.6.1.1</t>
  </si>
  <si>
    <t>Programoje naudojami sutrumpinimai: ZLM-Zarasų „Lakštingalos“ mokykla; ZPŠP - Zarasų Pauliaus Širvio progimnazija; ZSPM-Zarasų „Santarvės“ pradinė mokykla; DKBG - Zarasų rajono Dusetų Kazimiero Būgos gimnazija; AJGG - Zarasų rajono Antazavės Juozo Gruodžio gimnazija; ZĄG - Zarasų „Ąžuolo“ gimnazija; ZŠPT - Zarasų švietimo pagalbos tarnyba; ZSC - Zarasų sporto centras; ZMM - Zarasų meno mokykla; DMM - Zarasų rajono Dusetų meno mokykla; ZRSA - Zarasų rajono savivaldybės administracija. ZKC-Zarasų kultūros centras, ZKM-Zarasų krašto muziejus, ZVB- Zarasų rajono savivaldybės viešoji biblioteka.</t>
  </si>
  <si>
    <t>Neatlygintinas mokinių pavėžėjimas į mokyklas ir atgal, mokinių ir švietimo bendruomenės narių pavėžėjimas į neformaliojo ugdymo renginius, ekskursijas, egzaminų centrus ir pan.</t>
  </si>
  <si>
    <t>Projektų sk./ sporto ir sveikatinimo veiklose dalyvaujančių asmenų sk.</t>
  </si>
  <si>
    <t xml:space="preserve">Covid-19 pandemijos padariniams šalinti. Abiturientų sk. </t>
  </si>
  <si>
    <t>51</t>
  </si>
  <si>
    <t>Finansuotų paraiškų sk./ vaikų sk.</t>
  </si>
  <si>
    <t>Aikštyno priežiūra</t>
  </si>
  <si>
    <t>Naujoms mokytojų padėjėjų pareigybėms įsteigti</t>
  </si>
  <si>
    <t>Marmitų įsigijimui</t>
  </si>
  <si>
    <t>Mokytojų, su kuriais nutraukiamos darbo sutartys, sk.</t>
  </si>
  <si>
    <t>6/70</t>
  </si>
  <si>
    <t>9.8.1.9</t>
  </si>
  <si>
    <t xml:space="preserve">Organizuoti auto, moto renginius, renginių sk. 
</t>
  </si>
  <si>
    <t>Projektas ,,Sporto inventoriaus įsigijimas" (2022-01-30)</t>
  </si>
  <si>
    <t>Projektas ,,Sportuokime, judėkime, draugaukime" (2021-12-30)</t>
  </si>
  <si>
    <t>ESB</t>
  </si>
  <si>
    <t>9.5.1.1,1</t>
  </si>
  <si>
    <t>Mokėtinos sumos  ataskaitinių metų pradžiai</t>
  </si>
  <si>
    <t>2021 metų planas</t>
  </si>
  <si>
    <t xml:space="preserve">Faktiškai patirtos išlaidos per 2021 metus </t>
  </si>
  <si>
    <t xml:space="preserve">Iš viso faktiškai patirtos išlaidos  nuo ataskaitinių metų pradžios su mokėtinomis sumomis             (6 st.+11 st.) </t>
  </si>
  <si>
    <t>Plano vykdymas                  (7st.-15 st.)</t>
  </si>
  <si>
    <t>Mokėtinos sumos  ataskaitinių metų pabaigai</t>
  </si>
  <si>
    <t>Vertinimo kriterijus</t>
  </si>
  <si>
    <t>Pastabos</t>
  </si>
  <si>
    <t>Planuotos 2021 m. reikšmės</t>
  </si>
  <si>
    <t>Faktinės reikšmės</t>
  </si>
  <si>
    <t xml:space="preserve"> PRIEMONIŲ  VYKDYMO  ATASKAITA UŽ 2021 METŲ IV KETVIRČIUS</t>
  </si>
  <si>
    <t>Užsiėmimų val. sk./ žm. sk.</t>
  </si>
  <si>
    <t>30/9</t>
  </si>
  <si>
    <t>30/15</t>
  </si>
  <si>
    <t>28/144/4</t>
  </si>
  <si>
    <t>245/5530/3</t>
  </si>
  <si>
    <t>35/705</t>
  </si>
  <si>
    <t>20/200</t>
  </si>
  <si>
    <t>20/300</t>
  </si>
  <si>
    <t>Vaikų sk./ valandų sk./ koncertų renginių sk.</t>
  </si>
  <si>
    <t>25/ 1/ 183/ 1/  10/ 9 (118)/ 45/ 1955</t>
  </si>
  <si>
    <t>2/ 5807/ 42 (110)/ 4/ 2 (40)/ 21/ 60/ 110</t>
  </si>
  <si>
    <t>1/ 5/ 75/ 20/ 42/  1/ 2</t>
  </si>
  <si>
    <t>536</t>
  </si>
  <si>
    <t>57</t>
  </si>
  <si>
    <t>1/500</t>
  </si>
  <si>
    <t>6/85</t>
  </si>
  <si>
    <t>12/16/350</t>
  </si>
  <si>
    <t>1/1/105</t>
  </si>
  <si>
    <t>104/29</t>
  </si>
  <si>
    <t>1/0/0</t>
  </si>
  <si>
    <t>8/9/100</t>
  </si>
  <si>
    <t>6/59</t>
  </si>
  <si>
    <t>20,52</t>
  </si>
  <si>
    <t>56</t>
  </si>
  <si>
    <t>4/0/0</t>
  </si>
  <si>
    <t>209</t>
  </si>
  <si>
    <t xml:space="preserve">Dalyvių sk. </t>
  </si>
  <si>
    <t>15</t>
  </si>
  <si>
    <t>75,/7</t>
  </si>
  <si>
    <t>520</t>
  </si>
  <si>
    <t>4/560</t>
  </si>
  <si>
    <t>358/5/12</t>
  </si>
  <si>
    <t>23/160</t>
  </si>
  <si>
    <t>39,77</t>
  </si>
  <si>
    <t>27,625</t>
  </si>
  <si>
    <t>4329,66;1-3106,05</t>
  </si>
  <si>
    <t>58</t>
  </si>
  <si>
    <t>110</t>
  </si>
  <si>
    <t>3/4/0</t>
  </si>
  <si>
    <t>230/6</t>
  </si>
  <si>
    <t>34,33</t>
  </si>
  <si>
    <t>28,27</t>
  </si>
  <si>
    <t>307/68</t>
  </si>
  <si>
    <t>24/300</t>
  </si>
  <si>
    <t>32,86</t>
  </si>
  <si>
    <t>18,3</t>
  </si>
  <si>
    <t>196/7/53/15</t>
  </si>
  <si>
    <t>43,2</t>
  </si>
  <si>
    <t>219</t>
  </si>
  <si>
    <t>3,9</t>
  </si>
  <si>
    <t>48</t>
  </si>
  <si>
    <t>93</t>
  </si>
  <si>
    <t>272</t>
  </si>
  <si>
    <t>82</t>
  </si>
  <si>
    <t>33</t>
  </si>
  <si>
    <t>3/2/0</t>
  </si>
  <si>
    <t>0/10/0</t>
  </si>
  <si>
    <t>3/0/3</t>
  </si>
  <si>
    <t>2685</t>
  </si>
  <si>
    <t>5,9</t>
  </si>
  <si>
    <t>9,5</t>
  </si>
  <si>
    <t>3/3</t>
  </si>
  <si>
    <t>30/24,5</t>
  </si>
  <si>
    <t>309</t>
  </si>
  <si>
    <t>18(0)</t>
  </si>
  <si>
    <t>357/45</t>
  </si>
  <si>
    <t>762,2</t>
  </si>
  <si>
    <t>0,6</t>
  </si>
  <si>
    <t>49/8</t>
  </si>
  <si>
    <t>Įgyvendinimo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</si>
</sst>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L_t"/>
    <numFmt numFmtId="165" formatCode="0.0"/>
    <numFmt numFmtId="166" formatCode="#,##0.0"/>
    <numFmt numFmtId="167" formatCode="#,##0\ _L_t"/>
    <numFmt numFmtId="168" formatCode="#,##0.0\ _L_t"/>
    <numFmt numFmtId="169" formatCode="#,##0.000\ _L_t"/>
  </numFmts>
  <fonts count="14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</cellStyleXfs>
  <cellXfs count="465">
    <xf numFmtId="0" fontId="0" fillId="0" borderId="0" xfId="0"/>
    <xf numFmtId="49" fontId="2" fillId="2" borderId="4" xfId="0" applyNumberFormat="1" applyFont="1" applyFill="1" applyBorder="1" applyAlignment="1">
      <alignment horizontal="center" vertical="top" wrapText="1"/>
    </xf>
    <xf numFmtId="49" fontId="4" fillId="2" borderId="15" xfId="0" applyNumberFormat="1" applyFont="1" applyFill="1" applyBorder="1" applyAlignment="1">
      <alignment horizontal="center" vertical="top" wrapText="1"/>
    </xf>
    <xf numFmtId="168" fontId="2" fillId="2" borderId="15" xfId="0" applyNumberFormat="1" applyFont="1" applyFill="1" applyBorder="1" applyAlignment="1">
      <alignment horizontal="center" vertical="top"/>
    </xf>
    <xf numFmtId="0" fontId="2" fillId="2" borderId="0" xfId="0" applyFont="1" applyFill="1"/>
    <xf numFmtId="168" fontId="4" fillId="2" borderId="3" xfId="0" applyNumberFormat="1" applyFont="1" applyFill="1" applyBorder="1" applyAlignment="1">
      <alignment horizontal="center" vertical="top"/>
    </xf>
    <xf numFmtId="168" fontId="4" fillId="2" borderId="50" xfId="0" applyNumberFormat="1" applyFont="1" applyFill="1" applyBorder="1" applyAlignment="1">
      <alignment horizontal="center" vertical="top"/>
    </xf>
    <xf numFmtId="168" fontId="4" fillId="2" borderId="31" xfId="0" applyNumberFormat="1" applyFont="1" applyFill="1" applyBorder="1" applyAlignment="1">
      <alignment horizontal="center" vertical="top"/>
    </xf>
    <xf numFmtId="168" fontId="4" fillId="2" borderId="24" xfId="0" applyNumberFormat="1" applyFont="1" applyFill="1" applyBorder="1" applyAlignment="1">
      <alignment horizontal="center" vertical="top"/>
    </xf>
    <xf numFmtId="168" fontId="4" fillId="2" borderId="26" xfId="0" applyNumberFormat="1" applyFont="1" applyFill="1" applyBorder="1" applyAlignment="1">
      <alignment horizontal="center" vertical="top"/>
    </xf>
    <xf numFmtId="168" fontId="4" fillId="2" borderId="49" xfId="0" applyNumberFormat="1" applyFont="1" applyFill="1" applyBorder="1" applyAlignment="1">
      <alignment horizontal="center" vertical="top"/>
    </xf>
    <xf numFmtId="168" fontId="4" fillId="2" borderId="14" xfId="0" applyNumberFormat="1" applyFont="1" applyFill="1" applyBorder="1" applyAlignment="1">
      <alignment horizontal="center" vertical="top"/>
    </xf>
    <xf numFmtId="168" fontId="4" fillId="2" borderId="34" xfId="0" applyNumberFormat="1" applyFont="1" applyFill="1" applyBorder="1" applyAlignment="1">
      <alignment horizontal="center" vertical="top"/>
    </xf>
    <xf numFmtId="168" fontId="4" fillId="2" borderId="9" xfId="0" applyNumberFormat="1" applyFont="1" applyFill="1" applyBorder="1" applyAlignment="1">
      <alignment horizontal="center" vertical="top"/>
    </xf>
    <xf numFmtId="168" fontId="4" fillId="2" borderId="21" xfId="0" applyNumberFormat="1" applyFont="1" applyFill="1" applyBorder="1" applyAlignment="1">
      <alignment horizontal="center" vertical="top"/>
    </xf>
    <xf numFmtId="168" fontId="4" fillId="2" borderId="20" xfId="0" applyNumberFormat="1" applyFont="1" applyFill="1" applyBorder="1" applyAlignment="1">
      <alignment horizontal="center" vertical="top"/>
    </xf>
    <xf numFmtId="168" fontId="4" fillId="2" borderId="18" xfId="0" applyNumberFormat="1" applyFont="1" applyFill="1" applyBorder="1" applyAlignment="1">
      <alignment horizontal="center" vertical="top"/>
    </xf>
    <xf numFmtId="0" fontId="4" fillId="2" borderId="4" xfId="7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167" fontId="4" fillId="2" borderId="0" xfId="0" applyNumberFormat="1" applyFont="1" applyFill="1" applyBorder="1" applyAlignment="1">
      <alignment horizontal="center" vertical="top" wrapText="1"/>
    </xf>
    <xf numFmtId="167" fontId="4" fillId="2" borderId="0" xfId="0" applyNumberFormat="1" applyFont="1" applyFill="1" applyBorder="1" applyAlignment="1">
      <alignment horizontal="center" vertical="top"/>
    </xf>
    <xf numFmtId="49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167" fontId="4" fillId="2" borderId="4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vertical="top" wrapText="1"/>
    </xf>
    <xf numFmtId="49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167" fontId="2" fillId="2" borderId="0" xfId="0" applyNumberFormat="1" applyFont="1" applyFill="1" applyBorder="1" applyAlignment="1">
      <alignment horizontal="center" vertical="top"/>
    </xf>
    <xf numFmtId="167" fontId="2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2" fillId="2" borderId="0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center" vertical="top"/>
    </xf>
    <xf numFmtId="167" fontId="2" fillId="2" borderId="50" xfId="0" applyNumberFormat="1" applyFont="1" applyFill="1" applyBorder="1" applyAlignment="1">
      <alignment horizontal="center" vertical="top" wrapText="1"/>
    </xf>
    <xf numFmtId="0" fontId="2" fillId="2" borderId="50" xfId="0" applyFont="1" applyFill="1" applyBorder="1" applyAlignment="1">
      <alignment vertical="top" wrapText="1"/>
    </xf>
    <xf numFmtId="0" fontId="2" fillId="2" borderId="4" xfId="0" applyFont="1" applyFill="1" applyBorder="1" applyAlignment="1">
      <alignment wrapText="1"/>
    </xf>
    <xf numFmtId="0" fontId="4" fillId="2" borderId="7" xfId="0" applyFont="1" applyFill="1" applyBorder="1" applyAlignment="1">
      <alignment horizontal="left" textRotation="90" wrapText="1"/>
    </xf>
    <xf numFmtId="167" fontId="2" fillId="2" borderId="2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wrapText="1"/>
    </xf>
    <xf numFmtId="49" fontId="4" fillId="2" borderId="21" xfId="0" applyNumberFormat="1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/>
    </xf>
    <xf numFmtId="168" fontId="4" fillId="2" borderId="37" xfId="0" applyNumberFormat="1" applyFont="1" applyFill="1" applyBorder="1" applyAlignment="1">
      <alignment horizontal="center" vertical="top"/>
    </xf>
    <xf numFmtId="168" fontId="4" fillId="2" borderId="1" xfId="0" applyNumberFormat="1" applyFont="1" applyFill="1" applyBorder="1" applyAlignment="1">
      <alignment horizontal="center" vertical="top"/>
    </xf>
    <xf numFmtId="168" fontId="4" fillId="2" borderId="27" xfId="0" applyNumberFormat="1" applyFont="1" applyFill="1" applyBorder="1" applyAlignment="1">
      <alignment horizontal="center" vertical="top"/>
    </xf>
    <xf numFmtId="168" fontId="4" fillId="2" borderId="22" xfId="0" applyNumberFormat="1" applyFont="1" applyFill="1" applyBorder="1" applyAlignment="1">
      <alignment horizontal="center" vertical="top"/>
    </xf>
    <xf numFmtId="168" fontId="4" fillId="2" borderId="28" xfId="0" applyNumberFormat="1" applyFont="1" applyFill="1" applyBorder="1" applyAlignment="1">
      <alignment horizontal="center" vertical="top"/>
    </xf>
    <xf numFmtId="168" fontId="4" fillId="2" borderId="30" xfId="0" applyNumberFormat="1" applyFont="1" applyFill="1" applyBorder="1" applyAlignment="1">
      <alignment horizontal="center" vertical="top"/>
    </xf>
    <xf numFmtId="1" fontId="4" fillId="2" borderId="4" xfId="0" applyNumberFormat="1" applyFont="1" applyFill="1" applyBorder="1" applyAlignment="1">
      <alignment horizontal="center" vertical="top" wrapText="1"/>
    </xf>
    <xf numFmtId="168" fontId="4" fillId="2" borderId="10" xfId="0" applyNumberFormat="1" applyFont="1" applyFill="1" applyBorder="1" applyAlignment="1">
      <alignment horizontal="center" vertical="top"/>
    </xf>
    <xf numFmtId="168" fontId="4" fillId="2" borderId="47" xfId="0" applyNumberFormat="1" applyFont="1" applyFill="1" applyBorder="1" applyAlignment="1">
      <alignment horizontal="center" vertical="top"/>
    </xf>
    <xf numFmtId="49" fontId="4" fillId="2" borderId="7" xfId="0" applyNumberFormat="1" applyFont="1" applyFill="1" applyBorder="1" applyAlignment="1">
      <alignment horizontal="center" vertical="top" wrapText="1"/>
    </xf>
    <xf numFmtId="168" fontId="4" fillId="2" borderId="46" xfId="0" applyNumberFormat="1" applyFont="1" applyFill="1" applyBorder="1" applyAlignment="1">
      <alignment horizontal="center" vertical="top"/>
    </xf>
    <xf numFmtId="0" fontId="4" fillId="2" borderId="40" xfId="0" applyFont="1" applyFill="1" applyBorder="1" applyAlignment="1">
      <alignment vertical="top"/>
    </xf>
    <xf numFmtId="0" fontId="4" fillId="2" borderId="34" xfId="0" applyFont="1" applyFill="1" applyBorder="1" applyAlignment="1">
      <alignment vertical="top"/>
    </xf>
    <xf numFmtId="49" fontId="4" fillId="2" borderId="38" xfId="0" applyNumberFormat="1" applyFont="1" applyFill="1" applyBorder="1" applyAlignment="1">
      <alignment vertical="top" wrapText="1"/>
    </xf>
    <xf numFmtId="168" fontId="4" fillId="2" borderId="23" xfId="0" applyNumberFormat="1" applyFont="1" applyFill="1" applyBorder="1" applyAlignment="1">
      <alignment horizontal="center" vertical="top"/>
    </xf>
    <xf numFmtId="168" fontId="4" fillId="2" borderId="69" xfId="0" applyNumberFormat="1" applyFont="1" applyFill="1" applyBorder="1" applyAlignment="1">
      <alignment horizontal="center" vertical="top"/>
    </xf>
    <xf numFmtId="168" fontId="4" fillId="2" borderId="13" xfId="0" applyNumberFormat="1" applyFont="1" applyFill="1" applyBorder="1" applyAlignment="1">
      <alignment horizontal="center" vertical="top"/>
    </xf>
    <xf numFmtId="168" fontId="4" fillId="2" borderId="52" xfId="0" applyNumberFormat="1" applyFont="1" applyFill="1" applyBorder="1" applyAlignment="1">
      <alignment horizontal="center" vertical="top"/>
    </xf>
    <xf numFmtId="49" fontId="4" fillId="2" borderId="46" xfId="0" applyNumberFormat="1" applyFont="1" applyFill="1" applyBorder="1" applyAlignment="1">
      <alignment vertical="top" wrapText="1"/>
    </xf>
    <xf numFmtId="0" fontId="4" fillId="2" borderId="29" xfId="0" applyFont="1" applyFill="1" applyBorder="1" applyAlignment="1">
      <alignment vertical="top"/>
    </xf>
    <xf numFmtId="49" fontId="4" fillId="2" borderId="28" xfId="0" applyNumberFormat="1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13" xfId="0" applyNumberFormat="1" applyFont="1" applyFill="1" applyBorder="1" applyAlignment="1">
      <alignment vertical="top" wrapText="1"/>
    </xf>
    <xf numFmtId="168" fontId="4" fillId="2" borderId="19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 wrapText="1"/>
    </xf>
    <xf numFmtId="168" fontId="2" fillId="2" borderId="59" xfId="0" applyNumberFormat="1" applyFont="1" applyFill="1" applyBorder="1" applyAlignment="1">
      <alignment horizontal="center" vertical="top"/>
    </xf>
    <xf numFmtId="0" fontId="4" fillId="2" borderId="20" xfId="0" applyFont="1" applyFill="1" applyBorder="1" applyAlignment="1">
      <alignment horizontal="center" vertical="top" wrapText="1"/>
    </xf>
    <xf numFmtId="168" fontId="4" fillId="2" borderId="12" xfId="0" applyNumberFormat="1" applyFont="1" applyFill="1" applyBorder="1" applyAlignment="1">
      <alignment horizontal="center" vertical="top"/>
    </xf>
    <xf numFmtId="0" fontId="4" fillId="2" borderId="47" xfId="0" applyFont="1" applyFill="1" applyBorder="1" applyAlignment="1">
      <alignment vertical="top"/>
    </xf>
    <xf numFmtId="49" fontId="2" fillId="2" borderId="7" xfId="0" applyNumberFormat="1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left" textRotation="90" wrapText="1"/>
    </xf>
    <xf numFmtId="0" fontId="2" fillId="2" borderId="7" xfId="0" applyFont="1" applyFill="1" applyBorder="1" applyAlignment="1">
      <alignment horizontal="left" textRotation="90" wrapText="1"/>
    </xf>
    <xf numFmtId="1" fontId="4" fillId="2" borderId="3" xfId="0" applyNumberFormat="1" applyFont="1" applyFill="1" applyBorder="1" applyAlignment="1">
      <alignment horizontal="center" vertical="top" wrapText="1"/>
    </xf>
    <xf numFmtId="49" fontId="4" fillId="2" borderId="43" xfId="0" applyNumberFormat="1" applyFont="1" applyFill="1" applyBorder="1" applyAlignment="1">
      <alignment vertical="top" wrapText="1"/>
    </xf>
    <xf numFmtId="167" fontId="4" fillId="2" borderId="36" xfId="0" applyNumberFormat="1" applyFont="1" applyFill="1" applyBorder="1" applyAlignment="1">
      <alignment horizontal="center" vertical="top"/>
    </xf>
    <xf numFmtId="0" fontId="4" fillId="2" borderId="40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horizontal="left" textRotation="90" wrapText="1"/>
    </xf>
    <xf numFmtId="49" fontId="4" fillId="2" borderId="44" xfId="0" applyNumberFormat="1" applyFont="1" applyFill="1" applyBorder="1" applyAlignment="1">
      <alignment vertical="top" wrapText="1"/>
    </xf>
    <xf numFmtId="168" fontId="4" fillId="2" borderId="29" xfId="0" applyNumberFormat="1" applyFont="1" applyFill="1" applyBorder="1" applyAlignment="1">
      <alignment horizontal="center" vertical="top"/>
    </xf>
    <xf numFmtId="168" fontId="4" fillId="2" borderId="58" xfId="0" applyNumberFormat="1" applyFont="1" applyFill="1" applyBorder="1" applyAlignment="1">
      <alignment horizontal="center" vertical="top"/>
    </xf>
    <xf numFmtId="0" fontId="4" fillId="2" borderId="12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wrapText="1"/>
    </xf>
    <xf numFmtId="49" fontId="2" fillId="2" borderId="4" xfId="0" applyNumberFormat="1" applyFont="1" applyFill="1" applyBorder="1" applyAlignment="1">
      <alignment horizontal="left" textRotation="90" wrapText="1"/>
    </xf>
    <xf numFmtId="49" fontId="2" fillId="2" borderId="7" xfId="0" applyNumberFormat="1" applyFont="1" applyFill="1" applyBorder="1" applyAlignment="1">
      <alignment horizontal="left" wrapText="1"/>
    </xf>
    <xf numFmtId="168" fontId="2" fillId="2" borderId="5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/>
    </xf>
    <xf numFmtId="167" fontId="4" fillId="2" borderId="0" xfId="0" applyNumberFormat="1" applyFont="1" applyFill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168" fontId="4" fillId="2" borderId="0" xfId="0" applyNumberFormat="1" applyFont="1" applyFill="1" applyAlignment="1">
      <alignment horizontal="center" vertical="top"/>
    </xf>
    <xf numFmtId="167" fontId="2" fillId="3" borderId="27" xfId="0" applyNumberFormat="1" applyFont="1" applyFill="1" applyBorder="1" applyAlignment="1">
      <alignment horizontal="center" vertical="top" wrapText="1"/>
    </xf>
    <xf numFmtId="168" fontId="2" fillId="2" borderId="0" xfId="0" applyNumberFormat="1" applyFont="1" applyFill="1" applyBorder="1" applyAlignment="1">
      <alignment horizontal="center" vertical="top"/>
    </xf>
    <xf numFmtId="168" fontId="2" fillId="2" borderId="27" xfId="0" applyNumberFormat="1" applyFont="1" applyFill="1" applyBorder="1" applyAlignment="1">
      <alignment horizontal="center" vertical="top" wrapText="1"/>
    </xf>
    <xf numFmtId="168" fontId="2" fillId="3" borderId="27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Alignment="1">
      <alignment horizontal="center" vertical="top"/>
    </xf>
    <xf numFmtId="168" fontId="4" fillId="0" borderId="20" xfId="0" applyNumberFormat="1" applyFont="1" applyFill="1" applyBorder="1" applyAlignment="1">
      <alignment horizontal="center" vertical="top"/>
    </xf>
    <xf numFmtId="168" fontId="4" fillId="4" borderId="4" xfId="0" applyNumberFormat="1" applyFont="1" applyFill="1" applyBorder="1" applyAlignment="1">
      <alignment horizontal="center" vertical="top"/>
    </xf>
    <xf numFmtId="168" fontId="4" fillId="4" borderId="7" xfId="0" applyNumberFormat="1" applyFont="1" applyFill="1" applyBorder="1" applyAlignment="1">
      <alignment horizontal="center" vertical="top"/>
    </xf>
    <xf numFmtId="168" fontId="4" fillId="4" borderId="21" xfId="0" applyNumberFormat="1" applyFont="1" applyFill="1" applyBorder="1" applyAlignment="1">
      <alignment horizontal="center" vertical="top"/>
    </xf>
    <xf numFmtId="168" fontId="4" fillId="0" borderId="3" xfId="0" applyNumberFormat="1" applyFont="1" applyFill="1" applyBorder="1" applyAlignment="1">
      <alignment horizontal="center" vertical="top"/>
    </xf>
    <xf numFmtId="168" fontId="4" fillId="0" borderId="9" xfId="0" applyNumberFormat="1" applyFont="1" applyFill="1" applyBorder="1" applyAlignment="1">
      <alignment horizontal="center" vertical="top"/>
    </xf>
    <xf numFmtId="168" fontId="4" fillId="0" borderId="37" xfId="0" applyNumberFormat="1" applyFont="1" applyFill="1" applyBorder="1" applyAlignment="1">
      <alignment horizontal="center" vertical="top"/>
    </xf>
    <xf numFmtId="167" fontId="4" fillId="2" borderId="10" xfId="0" applyNumberFormat="1" applyFont="1" applyFill="1" applyBorder="1" applyAlignment="1">
      <alignment horizontal="center" vertical="top"/>
    </xf>
    <xf numFmtId="168" fontId="4" fillId="2" borderId="51" xfId="0" applyNumberFormat="1" applyFont="1" applyFill="1" applyBorder="1" applyAlignment="1">
      <alignment horizontal="center" vertical="top"/>
    </xf>
    <xf numFmtId="167" fontId="4" fillId="2" borderId="13" xfId="0" applyNumberFormat="1" applyFont="1" applyFill="1" applyBorder="1" applyAlignment="1">
      <alignment horizontal="center" vertical="top"/>
    </xf>
    <xf numFmtId="167" fontId="4" fillId="2" borderId="19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168" fontId="2" fillId="3" borderId="1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right" wrapText="1"/>
    </xf>
    <xf numFmtId="0" fontId="4" fillId="2" borderId="0" xfId="0" applyFont="1" applyFill="1" applyBorder="1"/>
    <xf numFmtId="165" fontId="4" fillId="2" borderId="0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horizontal="left" vertical="top" wrapText="1"/>
    </xf>
    <xf numFmtId="1" fontId="4" fillId="2" borderId="4" xfId="2" applyNumberFormat="1" applyFont="1" applyFill="1" applyBorder="1" applyAlignment="1">
      <alignment horizontal="left" vertical="top" wrapText="1"/>
    </xf>
    <xf numFmtId="1" fontId="4" fillId="0" borderId="4" xfId="2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vertical="top" wrapText="1"/>
    </xf>
    <xf numFmtId="168" fontId="4" fillId="0" borderId="3" xfId="0" applyNumberFormat="1" applyFont="1" applyFill="1" applyBorder="1" applyAlignment="1">
      <alignment horizontal="left" vertical="top"/>
    </xf>
    <xf numFmtId="166" fontId="4" fillId="0" borderId="4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166" fontId="4" fillId="4" borderId="4" xfId="0" applyNumberFormat="1" applyFont="1" applyFill="1" applyBorder="1" applyAlignment="1">
      <alignment horizontal="left" vertical="top" wrapText="1"/>
    </xf>
    <xf numFmtId="3" fontId="4" fillId="2" borderId="4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4" fillId="2" borderId="20" xfId="0" applyFont="1" applyFill="1" applyBorder="1" applyAlignment="1">
      <alignment horizontal="center" vertical="top"/>
    </xf>
    <xf numFmtId="49" fontId="4" fillId="2" borderId="3" xfId="9" applyNumberFormat="1" applyFont="1" applyFill="1" applyBorder="1" applyAlignment="1">
      <alignment vertical="top" wrapText="1"/>
    </xf>
    <xf numFmtId="168" fontId="4" fillId="2" borderId="57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 wrapText="1"/>
    </xf>
    <xf numFmtId="166" fontId="4" fillId="2" borderId="14" xfId="0" applyNumberFormat="1" applyFont="1" applyFill="1" applyBorder="1" applyAlignment="1">
      <alignment horizontal="left" vertical="top" wrapText="1"/>
    </xf>
    <xf numFmtId="168" fontId="4" fillId="4" borderId="43" xfId="0" applyNumberFormat="1" applyFont="1" applyFill="1" applyBorder="1" applyAlignment="1">
      <alignment horizontal="center" vertical="top"/>
    </xf>
    <xf numFmtId="168" fontId="4" fillId="0" borderId="10" xfId="0" applyNumberFormat="1" applyFont="1" applyFill="1" applyBorder="1" applyAlignment="1">
      <alignment horizontal="center" vertical="top"/>
    </xf>
    <xf numFmtId="49" fontId="2" fillId="2" borderId="7" xfId="0" applyNumberFormat="1" applyFont="1" applyFill="1" applyBorder="1" applyAlignment="1">
      <alignment horizontal="left" vertical="top" wrapText="1"/>
    </xf>
    <xf numFmtId="168" fontId="4" fillId="2" borderId="25" xfId="0" applyNumberFormat="1" applyFont="1" applyFill="1" applyBorder="1" applyAlignment="1">
      <alignment horizontal="center" vertical="top"/>
    </xf>
    <xf numFmtId="168" fontId="4" fillId="2" borderId="16" xfId="0" applyNumberFormat="1" applyFont="1" applyFill="1" applyBorder="1" applyAlignment="1">
      <alignment horizontal="center" vertical="top"/>
    </xf>
    <xf numFmtId="168" fontId="4" fillId="2" borderId="7" xfId="0" applyNumberFormat="1" applyFont="1" applyFill="1" applyBorder="1" applyAlignment="1">
      <alignment horizontal="center" vertical="top"/>
    </xf>
    <xf numFmtId="165" fontId="4" fillId="2" borderId="4" xfId="0" applyNumberFormat="1" applyFont="1" applyFill="1" applyBorder="1" applyAlignment="1">
      <alignment vertical="top" wrapText="1"/>
    </xf>
    <xf numFmtId="166" fontId="4" fillId="2" borderId="4" xfId="0" applyNumberFormat="1" applyFont="1" applyFill="1" applyBorder="1" applyAlignment="1">
      <alignment vertical="top" wrapText="1"/>
    </xf>
    <xf numFmtId="0" fontId="4" fillId="2" borderId="0" xfId="0" applyFont="1" applyFill="1"/>
    <xf numFmtId="0" fontId="4" fillId="2" borderId="20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vertical="top" wrapText="1"/>
    </xf>
    <xf numFmtId="2" fontId="4" fillId="2" borderId="4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168" fontId="2" fillId="2" borderId="1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168" fontId="4" fillId="2" borderId="4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/>
    </xf>
    <xf numFmtId="168" fontId="4" fillId="2" borderId="11" xfId="0" applyNumberFormat="1" applyFont="1" applyFill="1" applyBorder="1" applyAlignment="1">
      <alignment horizontal="center" vertical="top"/>
    </xf>
    <xf numFmtId="168" fontId="4" fillId="0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16" fontId="4" fillId="2" borderId="4" xfId="0" applyNumberFormat="1" applyFont="1" applyFill="1" applyBorder="1" applyAlignment="1">
      <alignment horizontal="center" vertical="top" wrapText="1"/>
    </xf>
    <xf numFmtId="166" fontId="4" fillId="2" borderId="25" xfId="0" applyNumberFormat="1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/>
    </xf>
    <xf numFmtId="166" fontId="4" fillId="2" borderId="4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vertical="top"/>
    </xf>
    <xf numFmtId="16" fontId="4" fillId="4" borderId="4" xfId="0" applyNumberFormat="1" applyFont="1" applyFill="1" applyBorder="1" applyAlignment="1">
      <alignment horizontal="center" vertical="top" wrapText="1"/>
    </xf>
    <xf numFmtId="49" fontId="4" fillId="4" borderId="21" xfId="0" applyNumberFormat="1" applyFont="1" applyFill="1" applyBorder="1" applyAlignment="1">
      <alignment vertical="top" wrapText="1"/>
    </xf>
    <xf numFmtId="166" fontId="4" fillId="4" borderId="25" xfId="0" applyNumberFormat="1" applyFont="1" applyFill="1" applyBorder="1" applyAlignment="1">
      <alignment vertical="top"/>
    </xf>
    <xf numFmtId="166" fontId="2" fillId="2" borderId="4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1" fontId="4" fillId="2" borderId="4" xfId="3" applyNumberFormat="1" applyFont="1" applyFill="1" applyBorder="1" applyAlignment="1">
      <alignment horizontal="left" vertical="top" wrapText="1"/>
    </xf>
    <xf numFmtId="166" fontId="4" fillId="2" borderId="3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3" fontId="4" fillId="2" borderId="4" xfId="0" applyNumberFormat="1" applyFont="1" applyFill="1" applyBorder="1" applyAlignment="1">
      <alignment vertical="top" wrapText="1"/>
    </xf>
    <xf numFmtId="168" fontId="4" fillId="4" borderId="18" xfId="0" applyNumberFormat="1" applyFont="1" applyFill="1" applyBorder="1" applyAlignment="1">
      <alignment horizontal="center" vertical="top"/>
    </xf>
    <xf numFmtId="166" fontId="4" fillId="2" borderId="11" xfId="0" applyNumberFormat="1" applyFont="1" applyFill="1" applyBorder="1" applyAlignment="1">
      <alignment vertical="top" wrapText="1"/>
    </xf>
    <xf numFmtId="168" fontId="2" fillId="2" borderId="4" xfId="0" applyNumberFormat="1" applyFont="1" applyFill="1" applyBorder="1" applyAlignment="1">
      <alignment horizontal="center" vertical="top"/>
    </xf>
    <xf numFmtId="169" fontId="4" fillId="2" borderId="0" xfId="0" applyNumberFormat="1" applyFont="1" applyFill="1" applyAlignment="1">
      <alignment horizontal="center" vertical="top"/>
    </xf>
    <xf numFmtId="49" fontId="2" fillId="2" borderId="7" xfId="0" applyNumberFormat="1" applyFont="1" applyFill="1" applyBorder="1" applyAlignment="1">
      <alignment horizontal="center" vertical="top" wrapText="1"/>
    </xf>
    <xf numFmtId="49" fontId="8" fillId="2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/>
    </xf>
    <xf numFmtId="2" fontId="2" fillId="2" borderId="4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166" fontId="4" fillId="2" borderId="36" xfId="0" applyNumberFormat="1" applyFont="1" applyFill="1" applyBorder="1" applyAlignment="1">
      <alignment horizontal="center" vertical="top"/>
    </xf>
    <xf numFmtId="166" fontId="4" fillId="2" borderId="72" xfId="0" applyNumberFormat="1" applyFont="1" applyFill="1" applyBorder="1" applyAlignment="1">
      <alignment horizontal="center" vertical="top"/>
    </xf>
    <xf numFmtId="166" fontId="4" fillId="2" borderId="7" xfId="0" applyNumberFormat="1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166" fontId="4" fillId="2" borderId="25" xfId="0" applyNumberFormat="1" applyFont="1" applyFill="1" applyBorder="1" applyAlignment="1">
      <alignment horizontal="center" vertical="top"/>
    </xf>
    <xf numFmtId="166" fontId="4" fillId="4" borderId="72" xfId="0" applyNumberFormat="1" applyFont="1" applyFill="1" applyBorder="1" applyAlignment="1">
      <alignment horizontal="center" vertical="top"/>
    </xf>
    <xf numFmtId="166" fontId="4" fillId="4" borderId="7" xfId="0" applyNumberFormat="1" applyFont="1" applyFill="1" applyBorder="1" applyAlignment="1">
      <alignment horizontal="center" vertical="top"/>
    </xf>
    <xf numFmtId="168" fontId="4" fillId="2" borderId="54" xfId="0" applyNumberFormat="1" applyFont="1" applyFill="1" applyBorder="1" applyAlignment="1">
      <alignment horizontal="center" vertical="top"/>
    </xf>
    <xf numFmtId="168" fontId="4" fillId="4" borderId="3" xfId="0" applyNumberFormat="1" applyFont="1" applyFill="1" applyBorder="1" applyAlignment="1">
      <alignment horizontal="center" vertical="top"/>
    </xf>
    <xf numFmtId="168" fontId="4" fillId="4" borderId="20" xfId="0" applyNumberFormat="1" applyFont="1" applyFill="1" applyBorder="1" applyAlignment="1">
      <alignment horizontal="center" vertical="top"/>
    </xf>
    <xf numFmtId="168" fontId="4" fillId="2" borderId="65" xfId="0" applyNumberFormat="1" applyFont="1" applyFill="1" applyBorder="1" applyAlignment="1">
      <alignment horizontal="center" vertical="top"/>
    </xf>
    <xf numFmtId="168" fontId="4" fillId="2" borderId="38" xfId="0" applyNumberFormat="1" applyFont="1" applyFill="1" applyBorder="1" applyAlignment="1">
      <alignment horizontal="center" vertical="top"/>
    </xf>
    <xf numFmtId="1" fontId="4" fillId="2" borderId="3" xfId="2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textRotation="90" wrapText="1"/>
    </xf>
    <xf numFmtId="49" fontId="4" fillId="2" borderId="3" xfId="0" applyNumberFormat="1" applyFont="1" applyFill="1" applyBorder="1" applyAlignment="1">
      <alignment horizontal="left" vertical="top" textRotation="90" wrapText="1"/>
    </xf>
    <xf numFmtId="49" fontId="4" fillId="2" borderId="16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18" xfId="0" applyNumberFormat="1" applyFont="1" applyFill="1" applyBorder="1" applyAlignment="1">
      <alignment horizontal="center" vertical="top" wrapText="1"/>
    </xf>
    <xf numFmtId="168" fontId="4" fillId="2" borderId="35" xfId="0" applyNumberFormat="1" applyFont="1" applyFill="1" applyBorder="1" applyAlignment="1">
      <alignment horizontal="center" vertical="top"/>
    </xf>
    <xf numFmtId="168" fontId="4" fillId="2" borderId="44" xfId="0" applyNumberFormat="1" applyFont="1" applyFill="1" applyBorder="1" applyAlignment="1">
      <alignment horizontal="center" vertical="top"/>
    </xf>
    <xf numFmtId="168" fontId="4" fillId="2" borderId="36" xfId="0" applyNumberFormat="1" applyFont="1" applyFill="1" applyBorder="1" applyAlignment="1">
      <alignment horizontal="center" vertical="top"/>
    </xf>
    <xf numFmtId="168" fontId="4" fillId="2" borderId="43" xfId="0" applyNumberFormat="1" applyFont="1" applyFill="1" applyBorder="1" applyAlignment="1">
      <alignment horizontal="center" vertical="top"/>
    </xf>
    <xf numFmtId="168" fontId="4" fillId="2" borderId="55" xfId="0" applyNumberFormat="1" applyFont="1" applyFill="1" applyBorder="1" applyAlignment="1">
      <alignment horizontal="center" vertical="top"/>
    </xf>
    <xf numFmtId="168" fontId="2" fillId="2" borderId="22" xfId="0" applyNumberFormat="1" applyFont="1" applyFill="1" applyBorder="1" applyAlignment="1">
      <alignment horizontal="center" vertical="top"/>
    </xf>
    <xf numFmtId="168" fontId="2" fillId="2" borderId="27" xfId="0" applyNumberFormat="1" applyFont="1" applyFill="1" applyBorder="1" applyAlignment="1">
      <alignment horizontal="center" vertical="top"/>
    </xf>
    <xf numFmtId="168" fontId="2" fillId="2" borderId="2" xfId="0" applyNumberFormat="1" applyFont="1" applyFill="1" applyBorder="1" applyAlignment="1">
      <alignment horizontal="center" vertical="top"/>
    </xf>
    <xf numFmtId="168" fontId="4" fillId="2" borderId="39" xfId="0" applyNumberFormat="1" applyFont="1" applyFill="1" applyBorder="1" applyAlignment="1">
      <alignment horizontal="center" vertical="top"/>
    </xf>
    <xf numFmtId="168" fontId="2" fillId="3" borderId="22" xfId="0" applyNumberFormat="1" applyFont="1" applyFill="1" applyBorder="1" applyAlignment="1">
      <alignment horizontal="center" vertical="top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68" fontId="4" fillId="2" borderId="36" xfId="0" applyNumberFormat="1" applyFont="1" applyFill="1" applyBorder="1" applyAlignment="1">
      <alignment horizontal="center" vertical="top"/>
    </xf>
    <xf numFmtId="168" fontId="4" fillId="2" borderId="43" xfId="0" applyNumberFormat="1" applyFont="1" applyFill="1" applyBorder="1" applyAlignment="1">
      <alignment horizontal="center" vertical="top"/>
    </xf>
    <xf numFmtId="168" fontId="4" fillId="2" borderId="55" xfId="0" applyNumberFormat="1" applyFont="1" applyFill="1" applyBorder="1" applyAlignment="1">
      <alignment horizontal="center" vertical="top"/>
    </xf>
    <xf numFmtId="168" fontId="4" fillId="2" borderId="35" xfId="0" applyNumberFormat="1" applyFont="1" applyFill="1" applyBorder="1" applyAlignment="1">
      <alignment horizontal="center" vertical="top"/>
    </xf>
    <xf numFmtId="168" fontId="4" fillId="2" borderId="44" xfId="0" applyNumberFormat="1" applyFont="1" applyFill="1" applyBorder="1" applyAlignment="1">
      <alignment horizontal="center" vertical="top"/>
    </xf>
    <xf numFmtId="168" fontId="2" fillId="3" borderId="22" xfId="0" applyNumberFormat="1" applyFont="1" applyFill="1" applyBorder="1" applyAlignment="1">
      <alignment horizontal="center" vertical="top"/>
    </xf>
    <xf numFmtId="168" fontId="4" fillId="2" borderId="39" xfId="0" applyNumberFormat="1" applyFont="1" applyFill="1" applyBorder="1" applyAlignment="1">
      <alignment horizontal="center" vertical="top"/>
    </xf>
    <xf numFmtId="168" fontId="2" fillId="2" borderId="22" xfId="0" applyNumberFormat="1" applyFont="1" applyFill="1" applyBorder="1" applyAlignment="1">
      <alignment horizontal="center" vertical="top"/>
    </xf>
    <xf numFmtId="0" fontId="4" fillId="2" borderId="5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168" fontId="7" fillId="2" borderId="16" xfId="0" applyNumberFormat="1" applyFont="1" applyFill="1" applyBorder="1" applyAlignment="1">
      <alignment horizontal="right" vertical="top"/>
    </xf>
    <xf numFmtId="168" fontId="7" fillId="2" borderId="7" xfId="0" applyNumberFormat="1" applyFont="1" applyFill="1" applyBorder="1" applyAlignment="1">
      <alignment horizontal="right" vertical="top"/>
    </xf>
    <xf numFmtId="168" fontId="4" fillId="0" borderId="4" xfId="0" applyNumberFormat="1" applyFont="1" applyBorder="1" applyAlignment="1">
      <alignment horizontal="right" vertical="top"/>
    </xf>
    <xf numFmtId="168" fontId="4" fillId="0" borderId="7" xfId="0" applyNumberFormat="1" applyFont="1" applyFill="1" applyBorder="1" applyAlignment="1">
      <alignment horizontal="center" vertical="top"/>
    </xf>
    <xf numFmtId="168" fontId="4" fillId="4" borderId="10" xfId="0" applyNumberFormat="1" applyFont="1" applyFill="1" applyBorder="1" applyAlignment="1">
      <alignment horizontal="center" vertical="top"/>
    </xf>
    <xf numFmtId="168" fontId="4" fillId="4" borderId="47" xfId="0" applyNumberFormat="1" applyFont="1" applyFill="1" applyBorder="1" applyAlignment="1">
      <alignment horizontal="center" vertical="top"/>
    </xf>
    <xf numFmtId="168" fontId="4" fillId="0" borderId="47" xfId="0" applyNumberFormat="1" applyFont="1" applyFill="1" applyBorder="1" applyAlignment="1">
      <alignment horizontal="center" vertical="top"/>
    </xf>
    <xf numFmtId="0" fontId="11" fillId="2" borderId="0" xfId="0" applyFont="1" applyFill="1"/>
    <xf numFmtId="168" fontId="9" fillId="2" borderId="8" xfId="0" applyNumberFormat="1" applyFont="1" applyFill="1" applyBorder="1" applyAlignment="1">
      <alignment horizontal="center" vertical="center" textRotation="90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67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top"/>
    </xf>
    <xf numFmtId="168" fontId="4" fillId="2" borderId="36" xfId="0" applyNumberFormat="1" applyFont="1" applyFill="1" applyBorder="1" applyAlignment="1">
      <alignment horizontal="center" vertical="top"/>
    </xf>
    <xf numFmtId="0" fontId="13" fillId="2" borderId="4" xfId="0" applyFont="1" applyFill="1" applyBorder="1" applyAlignment="1">
      <alignment vertical="top" wrapText="1"/>
    </xf>
    <xf numFmtId="165" fontId="4" fillId="4" borderId="4" xfId="0" applyNumberFormat="1" applyFont="1" applyFill="1" applyBorder="1" applyAlignment="1">
      <alignment vertical="top" wrapText="1"/>
    </xf>
    <xf numFmtId="0" fontId="4" fillId="2" borderId="4" xfId="9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49" fontId="4" fillId="4" borderId="4" xfId="0" applyNumberFormat="1" applyFont="1" applyFill="1" applyBorder="1" applyAlignment="1">
      <alignment horizontal="center" vertical="top" wrapText="1"/>
    </xf>
    <xf numFmtId="0" fontId="4" fillId="2" borderId="4" xfId="9" applyFont="1" applyFill="1" applyBorder="1" applyAlignment="1">
      <alignment vertical="top" wrapText="1"/>
    </xf>
    <xf numFmtId="168" fontId="4" fillId="2" borderId="36" xfId="0" applyNumberFormat="1" applyFont="1" applyFill="1" applyBorder="1" applyAlignment="1">
      <alignment horizontal="center" vertical="top"/>
    </xf>
    <xf numFmtId="168" fontId="4" fillId="2" borderId="43" xfId="0" applyNumberFormat="1" applyFont="1" applyFill="1" applyBorder="1" applyAlignment="1">
      <alignment horizontal="center" vertical="top"/>
    </xf>
    <xf numFmtId="168" fontId="4" fillId="2" borderId="35" xfId="0" applyNumberFormat="1" applyFont="1" applyFill="1" applyBorder="1" applyAlignment="1">
      <alignment horizontal="center" vertical="top"/>
    </xf>
    <xf numFmtId="168" fontId="4" fillId="2" borderId="44" xfId="0" applyNumberFormat="1" applyFont="1" applyFill="1" applyBorder="1" applyAlignment="1">
      <alignment horizontal="center" vertical="top"/>
    </xf>
    <xf numFmtId="49" fontId="4" fillId="2" borderId="12" xfId="0" applyNumberFormat="1" applyFont="1" applyFill="1" applyBorder="1" applyAlignment="1">
      <alignment horizontal="center" vertical="top" wrapText="1"/>
    </xf>
    <xf numFmtId="168" fontId="4" fillId="0" borderId="16" xfId="0" applyNumberFormat="1" applyFont="1" applyBorder="1" applyAlignment="1">
      <alignment horizontal="center" vertical="top"/>
    </xf>
    <xf numFmtId="168" fontId="4" fillId="0" borderId="4" xfId="0" applyNumberFormat="1" applyFont="1" applyBorder="1" applyAlignment="1">
      <alignment horizontal="center" vertical="top"/>
    </xf>
    <xf numFmtId="168" fontId="4" fillId="0" borderId="10" xfId="0" applyNumberFormat="1" applyFont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68" fontId="2" fillId="3" borderId="22" xfId="0" applyNumberFormat="1" applyFont="1" applyFill="1" applyBorder="1" applyAlignment="1">
      <alignment horizontal="center" vertical="top"/>
    </xf>
    <xf numFmtId="168" fontId="2" fillId="3" borderId="27" xfId="0" applyNumberFormat="1" applyFont="1" applyFill="1" applyBorder="1" applyAlignment="1">
      <alignment horizontal="center" vertical="top"/>
    </xf>
    <xf numFmtId="168" fontId="2" fillId="3" borderId="2" xfId="0" applyNumberFormat="1" applyFont="1" applyFill="1" applyBorder="1" applyAlignment="1">
      <alignment horizontal="center" vertical="top"/>
    </xf>
    <xf numFmtId="168" fontId="4" fillId="2" borderId="36" xfId="0" applyNumberFormat="1" applyFont="1" applyFill="1" applyBorder="1" applyAlignment="1">
      <alignment horizontal="center" vertical="top"/>
    </xf>
    <xf numFmtId="168" fontId="4" fillId="2" borderId="43" xfId="0" applyNumberFormat="1" applyFont="1" applyFill="1" applyBorder="1" applyAlignment="1">
      <alignment horizontal="center" vertical="top"/>
    </xf>
    <xf numFmtId="168" fontId="4" fillId="2" borderId="55" xfId="0" applyNumberFormat="1" applyFont="1" applyFill="1" applyBorder="1" applyAlignment="1">
      <alignment horizontal="center" vertical="top"/>
    </xf>
    <xf numFmtId="168" fontId="4" fillId="2" borderId="39" xfId="0" applyNumberFormat="1" applyFont="1" applyFill="1" applyBorder="1" applyAlignment="1">
      <alignment horizontal="center" vertical="top"/>
    </xf>
    <xf numFmtId="168" fontId="4" fillId="2" borderId="48" xfId="0" applyNumberFormat="1" applyFont="1" applyFill="1" applyBorder="1" applyAlignment="1">
      <alignment horizontal="center" vertical="top"/>
    </xf>
    <xf numFmtId="168" fontId="4" fillId="2" borderId="66" xfId="0" applyNumberFormat="1" applyFont="1" applyFill="1" applyBorder="1" applyAlignment="1">
      <alignment horizontal="center" vertical="top"/>
    </xf>
    <xf numFmtId="168" fontId="9" fillId="2" borderId="61" xfId="0" applyNumberFormat="1" applyFont="1" applyFill="1" applyBorder="1" applyAlignment="1">
      <alignment horizontal="center" vertical="center" wrapText="1"/>
    </xf>
    <xf numFmtId="168" fontId="9" fillId="2" borderId="17" xfId="0" applyNumberFormat="1" applyFont="1" applyFill="1" applyBorder="1" applyAlignment="1">
      <alignment horizontal="center" vertical="center" wrapText="1"/>
    </xf>
    <xf numFmtId="168" fontId="9" fillId="2" borderId="68" xfId="0" applyNumberFormat="1" applyFont="1" applyFill="1" applyBorder="1" applyAlignment="1">
      <alignment horizontal="center" vertical="center" wrapText="1"/>
    </xf>
    <xf numFmtId="1" fontId="9" fillId="2" borderId="32" xfId="0" applyNumberFormat="1" applyFont="1" applyFill="1" applyBorder="1" applyAlignment="1">
      <alignment horizontal="center" vertical="center" textRotation="90" wrapText="1"/>
    </xf>
    <xf numFmtId="1" fontId="9" fillId="2" borderId="33" xfId="0" applyNumberFormat="1" applyFont="1" applyFill="1" applyBorder="1" applyAlignment="1">
      <alignment horizontal="center" vertical="center" textRotation="90" wrapText="1"/>
    </xf>
    <xf numFmtId="1" fontId="9" fillId="2" borderId="31" xfId="0" applyNumberFormat="1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167" fontId="2" fillId="2" borderId="7" xfId="0" applyNumberFormat="1" applyFont="1" applyFill="1" applyBorder="1" applyAlignment="1">
      <alignment horizontal="center" vertical="top"/>
    </xf>
    <xf numFmtId="167" fontId="2" fillId="2" borderId="14" xfId="0" applyNumberFormat="1" applyFont="1" applyFill="1" applyBorder="1" applyAlignment="1">
      <alignment horizontal="center" vertical="top"/>
    </xf>
    <xf numFmtId="168" fontId="4" fillId="2" borderId="35" xfId="0" applyNumberFormat="1" applyFont="1" applyFill="1" applyBorder="1" applyAlignment="1">
      <alignment horizontal="center" vertical="top"/>
    </xf>
    <xf numFmtId="168" fontId="4" fillId="2" borderId="44" xfId="0" applyNumberFormat="1" applyFont="1" applyFill="1" applyBorder="1" applyAlignment="1">
      <alignment horizontal="center" vertical="top"/>
    </xf>
    <xf numFmtId="168" fontId="4" fillId="2" borderId="56" xfId="0" applyNumberFormat="1" applyFont="1" applyFill="1" applyBorder="1" applyAlignment="1">
      <alignment horizontal="center" vertical="top"/>
    </xf>
    <xf numFmtId="0" fontId="9" fillId="2" borderId="28" xfId="10" applyFont="1" applyFill="1" applyBorder="1" applyAlignment="1">
      <alignment horizontal="center" vertical="center" wrapText="1"/>
    </xf>
    <xf numFmtId="0" fontId="9" fillId="2" borderId="46" xfId="10" applyFont="1" applyFill="1" applyBorder="1" applyAlignment="1">
      <alignment horizontal="center" vertical="center" wrapText="1"/>
    </xf>
    <xf numFmtId="168" fontId="9" fillId="2" borderId="14" xfId="0" applyNumberFormat="1" applyFont="1" applyFill="1" applyBorder="1" applyAlignment="1">
      <alignment horizontal="center" vertical="center" textRotation="90" wrapText="1"/>
    </xf>
    <xf numFmtId="168" fontId="9" fillId="2" borderId="38" xfId="0" applyNumberFormat="1" applyFont="1" applyFill="1" applyBorder="1" applyAlignment="1">
      <alignment horizontal="center" vertical="center" textRotation="90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8" fontId="9" fillId="2" borderId="43" xfId="0" applyNumberFormat="1" applyFont="1" applyFill="1" applyBorder="1" applyAlignment="1">
      <alignment horizontal="center" vertical="center" wrapText="1"/>
    </xf>
    <xf numFmtId="168" fontId="9" fillId="2" borderId="14" xfId="0" applyNumberFormat="1" applyFont="1" applyFill="1" applyBorder="1" applyAlignment="1">
      <alignment horizontal="center" vertical="center" wrapText="1"/>
    </xf>
    <xf numFmtId="168" fontId="9" fillId="2" borderId="12" xfId="0" applyNumberFormat="1" applyFont="1" applyFill="1" applyBorder="1" applyAlignment="1">
      <alignment horizontal="center" vertical="center" textRotation="90" wrapText="1"/>
    </xf>
    <xf numFmtId="168" fontId="9" fillId="2" borderId="20" xfId="0" applyNumberFormat="1" applyFont="1" applyFill="1" applyBorder="1" applyAlignment="1">
      <alignment horizontal="center" vertical="center" textRotation="90" wrapText="1"/>
    </xf>
    <xf numFmtId="168" fontId="2" fillId="2" borderId="22" xfId="0" applyNumberFormat="1" applyFont="1" applyFill="1" applyBorder="1" applyAlignment="1">
      <alignment horizontal="center" vertical="top"/>
    </xf>
    <xf numFmtId="168" fontId="2" fillId="2" borderId="27" xfId="0" applyNumberFormat="1" applyFont="1" applyFill="1" applyBorder="1" applyAlignment="1">
      <alignment horizontal="center" vertical="top"/>
    </xf>
    <xf numFmtId="168" fontId="2" fillId="2" borderId="2" xfId="0" applyNumberFormat="1" applyFont="1" applyFill="1" applyBorder="1" applyAlignment="1">
      <alignment horizontal="center" vertical="top"/>
    </xf>
    <xf numFmtId="166" fontId="4" fillId="2" borderId="11" xfId="0" applyNumberFormat="1" applyFont="1" applyFill="1" applyBorder="1" applyAlignment="1">
      <alignment horizontal="left" vertical="top" wrapText="1"/>
    </xf>
    <xf numFmtId="166" fontId="4" fillId="2" borderId="3" xfId="0" applyNumberFormat="1" applyFont="1" applyFill="1" applyBorder="1" applyAlignment="1">
      <alignment horizontal="left" vertical="top" wrapText="1"/>
    </xf>
    <xf numFmtId="165" fontId="4" fillId="2" borderId="11" xfId="0" applyNumberFormat="1" applyFont="1" applyFill="1" applyBorder="1" applyAlignment="1">
      <alignment vertical="center" wrapText="1"/>
    </xf>
    <xf numFmtId="165" fontId="4" fillId="2" borderId="8" xfId="0" applyNumberFormat="1" applyFont="1" applyFill="1" applyBorder="1" applyAlignment="1">
      <alignment vertical="center" wrapText="1"/>
    </xf>
    <xf numFmtId="1" fontId="4" fillId="2" borderId="11" xfId="2" applyNumberFormat="1" applyFont="1" applyFill="1" applyBorder="1" applyAlignment="1">
      <alignment horizontal="left" vertical="top" wrapText="1"/>
    </xf>
    <xf numFmtId="1" fontId="4" fillId="2" borderId="3" xfId="2" applyNumberFormat="1" applyFont="1" applyFill="1" applyBorder="1" applyAlignment="1">
      <alignment horizontal="left" vertical="top" wrapText="1"/>
    </xf>
    <xf numFmtId="49" fontId="4" fillId="2" borderId="16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4" fillId="2" borderId="20" xfId="0" applyNumberFormat="1" applyFont="1" applyFill="1" applyBorder="1" applyAlignment="1">
      <alignment horizontal="center" vertical="top" wrapText="1"/>
    </xf>
    <xf numFmtId="49" fontId="2" fillId="2" borderId="45" xfId="0" applyNumberFormat="1" applyFont="1" applyFill="1" applyBorder="1" applyAlignment="1">
      <alignment horizontal="center" wrapText="1"/>
    </xf>
    <xf numFmtId="49" fontId="2" fillId="2" borderId="60" xfId="0" applyNumberFormat="1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left" vertical="top" wrapText="1"/>
    </xf>
    <xf numFmtId="0" fontId="2" fillId="3" borderId="27" xfId="0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49" fontId="2" fillId="2" borderId="6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 textRotation="90" wrapText="1"/>
    </xf>
    <xf numFmtId="49" fontId="4" fillId="2" borderId="8" xfId="0" applyNumberFormat="1" applyFont="1" applyFill="1" applyBorder="1" applyAlignment="1">
      <alignment horizontal="center" vertical="top" textRotation="90" wrapText="1"/>
    </xf>
    <xf numFmtId="49" fontId="4" fillId="2" borderId="3" xfId="0" applyNumberFormat="1" applyFont="1" applyFill="1" applyBorder="1" applyAlignment="1">
      <alignment horizontal="center" vertical="top" textRotation="90" wrapText="1"/>
    </xf>
    <xf numFmtId="49" fontId="2" fillId="2" borderId="59" xfId="0" applyNumberFormat="1" applyFont="1" applyFill="1" applyBorder="1" applyAlignment="1">
      <alignment horizontal="center" vertical="top" wrapText="1"/>
    </xf>
    <xf numFmtId="49" fontId="2" fillId="2" borderId="62" xfId="0" applyNumberFormat="1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36" xfId="0" applyFont="1" applyFill="1" applyBorder="1" applyAlignment="1">
      <alignment horizontal="left" wrapText="1"/>
    </xf>
    <xf numFmtId="0" fontId="4" fillId="2" borderId="43" xfId="0" applyFont="1" applyFill="1" applyBorder="1" applyAlignment="1">
      <alignment horizontal="left" wrapText="1"/>
    </xf>
    <xf numFmtId="0" fontId="4" fillId="2" borderId="55" xfId="0" applyFont="1" applyFill="1" applyBorder="1" applyAlignment="1">
      <alignment horizontal="left" wrapText="1"/>
    </xf>
    <xf numFmtId="49" fontId="4" fillId="2" borderId="11" xfId="0" applyNumberFormat="1" applyFont="1" applyFill="1" applyBorder="1" applyAlignment="1">
      <alignment horizontal="left" vertical="top" textRotation="90" wrapText="1"/>
    </xf>
    <xf numFmtId="49" fontId="4" fillId="2" borderId="8" xfId="0" applyNumberFormat="1" applyFont="1" applyFill="1" applyBorder="1" applyAlignment="1">
      <alignment horizontal="left" vertical="top" textRotation="90" wrapText="1"/>
    </xf>
    <xf numFmtId="49" fontId="4" fillId="2" borderId="3" xfId="0" applyNumberFormat="1" applyFont="1" applyFill="1" applyBorder="1" applyAlignment="1">
      <alignment horizontal="left" vertical="top" textRotation="90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9" fontId="2" fillId="2" borderId="62" xfId="0" applyNumberFormat="1" applyFont="1" applyFill="1" applyBorder="1" applyAlignment="1">
      <alignment horizontal="right" wrapText="1"/>
    </xf>
    <xf numFmtId="49" fontId="2" fillId="2" borderId="27" xfId="0" applyNumberFormat="1" applyFont="1" applyFill="1" applyBorder="1" applyAlignment="1">
      <alignment horizontal="right" wrapText="1"/>
    </xf>
    <xf numFmtId="0" fontId="4" fillId="2" borderId="27" xfId="0" applyFont="1" applyFill="1" applyBorder="1"/>
    <xf numFmtId="0" fontId="4" fillId="2" borderId="2" xfId="0" applyFont="1" applyFill="1" applyBorder="1"/>
    <xf numFmtId="49" fontId="2" fillId="2" borderId="2" xfId="0" applyNumberFormat="1" applyFont="1" applyFill="1" applyBorder="1" applyAlignment="1">
      <alignment horizontal="right" wrapText="1"/>
    </xf>
    <xf numFmtId="49" fontId="4" fillId="2" borderId="4" xfId="0" applyNumberFormat="1" applyFont="1" applyFill="1" applyBorder="1" applyAlignment="1">
      <alignment horizontal="left" vertical="top" textRotation="90" wrapText="1"/>
    </xf>
    <xf numFmtId="49" fontId="2" fillId="2" borderId="22" xfId="0" applyNumberFormat="1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0" fontId="4" fillId="2" borderId="51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 wrapText="1"/>
    </xf>
    <xf numFmtId="0" fontId="4" fillId="2" borderId="52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2" fillId="2" borderId="67" xfId="0" applyFont="1" applyFill="1" applyBorder="1" applyAlignment="1">
      <alignment horizontal="left" wrapText="1"/>
    </xf>
    <xf numFmtId="0" fontId="2" fillId="2" borderId="63" xfId="0" applyFont="1" applyFill="1" applyBorder="1" applyAlignment="1">
      <alignment horizontal="left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43" xfId="0" applyFont="1" applyFill="1" applyBorder="1" applyAlignment="1">
      <alignment horizontal="left" vertical="top" wrapText="1"/>
    </xf>
    <xf numFmtId="0" fontId="4" fillId="2" borderId="55" xfId="0" applyFont="1" applyFill="1" applyBorder="1" applyAlignment="1">
      <alignment horizontal="left" vertical="top" wrapText="1"/>
    </xf>
    <xf numFmtId="49" fontId="4" fillId="2" borderId="18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2" fillId="2" borderId="41" xfId="0" applyNumberFormat="1" applyFont="1" applyFill="1" applyBorder="1" applyAlignment="1">
      <alignment horizontal="center" wrapText="1"/>
    </xf>
    <xf numFmtId="49" fontId="2" fillId="2" borderId="61" xfId="0" applyNumberFormat="1" applyFont="1" applyFill="1" applyBorder="1" applyAlignment="1">
      <alignment horizontal="center" wrapText="1"/>
    </xf>
    <xf numFmtId="0" fontId="2" fillId="2" borderId="62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 vertical="top" wrapText="1"/>
    </xf>
    <xf numFmtId="49" fontId="2" fillId="2" borderId="64" xfId="0" applyNumberFormat="1" applyFont="1" applyFill="1" applyBorder="1" applyAlignment="1">
      <alignment horizontal="center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16" xfId="0" applyNumberFormat="1" applyFont="1" applyFill="1" applyBorder="1" applyAlignment="1">
      <alignment horizontal="left" wrapText="1"/>
    </xf>
    <xf numFmtId="0" fontId="4" fillId="2" borderId="4" xfId="0" applyNumberFormat="1" applyFont="1" applyFill="1" applyBorder="1" applyAlignment="1">
      <alignment horizontal="left" wrapText="1"/>
    </xf>
    <xf numFmtId="0" fontId="4" fillId="2" borderId="7" xfId="0" applyNumberFormat="1" applyFont="1" applyFill="1" applyBorder="1" applyAlignment="1">
      <alignment horizontal="left" wrapText="1"/>
    </xf>
    <xf numFmtId="0" fontId="4" fillId="2" borderId="16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horizontal="left" wrapText="1"/>
    </xf>
    <xf numFmtId="0" fontId="2" fillId="2" borderId="42" xfId="0" applyFont="1" applyFill="1" applyBorder="1" applyAlignment="1">
      <alignment horizontal="left" wrapText="1"/>
    </xf>
    <xf numFmtId="0" fontId="2" fillId="2" borderId="65" xfId="0" applyFont="1" applyFill="1" applyBorder="1" applyAlignment="1">
      <alignment horizontal="left" wrapText="1"/>
    </xf>
    <xf numFmtId="0" fontId="2" fillId="2" borderId="64" xfId="0" applyFont="1" applyFill="1" applyBorder="1" applyAlignment="1">
      <alignment horizontal="left" wrapText="1"/>
    </xf>
    <xf numFmtId="49" fontId="2" fillId="2" borderId="59" xfId="0" applyNumberFormat="1" applyFont="1" applyFill="1" applyBorder="1" applyAlignment="1">
      <alignment horizontal="left" vertical="top" wrapText="1"/>
    </xf>
    <xf numFmtId="49" fontId="2" fillId="2" borderId="62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right" vertical="top" textRotation="90" wrapText="1"/>
    </xf>
    <xf numFmtId="49" fontId="2" fillId="2" borderId="2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left" vertical="top" wrapText="1"/>
    </xf>
    <xf numFmtId="49" fontId="4" fillId="2" borderId="40" xfId="0" applyNumberFormat="1" applyFont="1" applyFill="1" applyBorder="1" applyAlignment="1">
      <alignment horizontal="left" vertical="top" wrapText="1"/>
    </xf>
    <xf numFmtId="49" fontId="4" fillId="2" borderId="20" xfId="0" applyNumberFormat="1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left" vertical="top" wrapText="1"/>
    </xf>
    <xf numFmtId="0" fontId="9" fillId="2" borderId="6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49" fontId="4" fillId="2" borderId="21" xfId="0" applyNumberFormat="1" applyFont="1" applyFill="1" applyBorder="1" applyAlignment="1">
      <alignment horizontal="left"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49" fontId="9" fillId="2" borderId="32" xfId="0" applyNumberFormat="1" applyFont="1" applyFill="1" applyBorder="1" applyAlignment="1">
      <alignment horizontal="center" vertical="center" textRotation="90" wrapText="1"/>
    </xf>
    <xf numFmtId="49" fontId="9" fillId="2" borderId="31" xfId="0" applyNumberFormat="1" applyFont="1" applyFill="1" applyBorder="1" applyAlignment="1">
      <alignment horizontal="center" vertical="center" textRotation="90" wrapText="1"/>
    </xf>
    <xf numFmtId="168" fontId="9" fillId="2" borderId="73" xfId="0" applyNumberFormat="1" applyFont="1" applyFill="1" applyBorder="1" applyAlignment="1">
      <alignment horizontal="center" vertical="center" textRotation="90" wrapText="1"/>
    </xf>
    <xf numFmtId="168" fontId="9" fillId="2" borderId="47" xfId="0" applyNumberFormat="1" applyFont="1" applyFill="1" applyBorder="1" applyAlignment="1">
      <alignment horizontal="center" vertical="center" textRotation="90" wrapText="1"/>
    </xf>
    <xf numFmtId="168" fontId="10" fillId="2" borderId="32" xfId="0" applyNumberFormat="1" applyFont="1" applyFill="1" applyBorder="1" applyAlignment="1">
      <alignment horizontal="center" vertical="center" wrapText="1"/>
    </xf>
    <xf numFmtId="168" fontId="10" fillId="2" borderId="33" xfId="0" applyNumberFormat="1" applyFont="1" applyFill="1" applyBorder="1" applyAlignment="1">
      <alignment horizontal="center" vertical="center" wrapText="1"/>
    </xf>
    <xf numFmtId="168" fontId="10" fillId="2" borderId="31" xfId="0" applyNumberFormat="1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textRotation="90" wrapText="1"/>
    </xf>
    <xf numFmtId="0" fontId="9" fillId="2" borderId="25" xfId="0" applyFont="1" applyFill="1" applyBorder="1" applyAlignment="1">
      <alignment horizontal="center" vertical="center" textRotation="90" wrapText="1"/>
    </xf>
    <xf numFmtId="0" fontId="9" fillId="2" borderId="23" xfId="0" applyFont="1" applyFill="1" applyBorder="1" applyAlignment="1">
      <alignment horizontal="center" vertical="center" textRotation="90" wrapText="1"/>
    </xf>
    <xf numFmtId="164" fontId="9" fillId="2" borderId="32" xfId="0" applyNumberFormat="1" applyFont="1" applyFill="1" applyBorder="1" applyAlignment="1">
      <alignment horizontal="center" vertical="center" wrapText="1"/>
    </xf>
    <xf numFmtId="164" fontId="9" fillId="2" borderId="31" xfId="0" applyNumberFormat="1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textRotation="90" wrapText="1"/>
    </xf>
    <xf numFmtId="0" fontId="9" fillId="2" borderId="4" xfId="0" applyFont="1" applyFill="1" applyBorder="1" applyAlignment="1">
      <alignment horizontal="center" textRotation="90" wrapText="1"/>
    </xf>
    <xf numFmtId="0" fontId="9" fillId="2" borderId="11" xfId="0" applyFont="1" applyFill="1" applyBorder="1" applyAlignment="1">
      <alignment horizontal="center" textRotation="90" wrapText="1"/>
    </xf>
    <xf numFmtId="1" fontId="9" fillId="2" borderId="49" xfId="0" applyNumberFormat="1" applyFont="1" applyFill="1" applyBorder="1" applyAlignment="1">
      <alignment horizontal="center" wrapText="1"/>
    </xf>
    <xf numFmtId="1" fontId="9" fillId="2" borderId="46" xfId="0" applyNumberFormat="1" applyFont="1" applyFill="1" applyBorder="1" applyAlignment="1">
      <alignment horizontal="center" wrapText="1"/>
    </xf>
    <xf numFmtId="1" fontId="9" fillId="2" borderId="29" xfId="0" applyNumberFormat="1" applyFont="1" applyFill="1" applyBorder="1" applyAlignment="1">
      <alignment horizontal="center" wrapText="1"/>
    </xf>
    <xf numFmtId="1" fontId="9" fillId="2" borderId="51" xfId="0" applyNumberFormat="1" applyFont="1" applyFill="1" applyBorder="1" applyAlignment="1">
      <alignment horizontal="center" wrapText="1"/>
    </xf>
    <xf numFmtId="1" fontId="9" fillId="2" borderId="13" xfId="0" applyNumberFormat="1" applyFont="1" applyFill="1" applyBorder="1" applyAlignment="1">
      <alignment horizontal="center" wrapText="1"/>
    </xf>
    <xf numFmtId="1" fontId="9" fillId="2" borderId="19" xfId="0" applyNumberFormat="1" applyFont="1" applyFill="1" applyBorder="1" applyAlignment="1">
      <alignment horizontal="center" wrapText="1"/>
    </xf>
    <xf numFmtId="0" fontId="9" fillId="2" borderId="49" xfId="10" applyFont="1" applyFill="1" applyBorder="1" applyAlignment="1">
      <alignment horizontal="center" vertical="center" wrapText="1"/>
    </xf>
    <xf numFmtId="0" fontId="9" fillId="2" borderId="29" xfId="10" applyFont="1" applyFill="1" applyBorder="1" applyAlignment="1">
      <alignment horizontal="center" vertical="center" wrapText="1"/>
    </xf>
    <xf numFmtId="168" fontId="9" fillId="2" borderId="32" xfId="0" applyNumberFormat="1" applyFont="1" applyFill="1" applyBorder="1" applyAlignment="1">
      <alignment horizontal="center" vertical="center" textRotation="90" wrapText="1"/>
    </xf>
    <xf numFmtId="168" fontId="9" fillId="2" borderId="33" xfId="0" applyNumberFormat="1" applyFont="1" applyFill="1" applyBorder="1" applyAlignment="1">
      <alignment horizontal="center" vertical="center" textRotation="90" wrapText="1"/>
    </xf>
    <xf numFmtId="168" fontId="9" fillId="2" borderId="31" xfId="0" applyNumberFormat="1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28" xfId="0" applyFont="1" applyFill="1" applyBorder="1" applyAlignment="1">
      <alignment textRotation="90" wrapText="1"/>
    </xf>
    <xf numFmtId="0" fontId="9" fillId="2" borderId="14" xfId="0" applyFont="1" applyFill="1" applyBorder="1" applyAlignment="1">
      <alignment textRotation="90" wrapText="1"/>
    </xf>
    <xf numFmtId="0" fontId="9" fillId="2" borderId="38" xfId="0" applyFont="1" applyFill="1" applyBorder="1" applyAlignment="1">
      <alignment textRotation="90" wrapText="1"/>
    </xf>
    <xf numFmtId="0" fontId="9" fillId="2" borderId="24" xfId="0" applyFont="1" applyFill="1" applyBorder="1" applyAlignment="1">
      <alignment textRotation="90" wrapText="1"/>
    </xf>
    <xf numFmtId="0" fontId="9" fillId="2" borderId="25" xfId="0" applyFont="1" applyFill="1" applyBorder="1" applyAlignment="1">
      <alignment textRotation="90" wrapText="1"/>
    </xf>
    <xf numFmtId="0" fontId="9" fillId="2" borderId="23" xfId="0" applyFont="1" applyFill="1" applyBorder="1" applyAlignment="1">
      <alignment textRotation="90" wrapText="1"/>
    </xf>
    <xf numFmtId="168" fontId="9" fillId="2" borderId="55" xfId="0" applyNumberFormat="1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textRotation="90" wrapText="1"/>
    </xf>
    <xf numFmtId="0" fontId="9" fillId="2" borderId="4" xfId="0" applyFont="1" applyFill="1" applyBorder="1" applyAlignment="1">
      <alignment textRotation="90" wrapText="1"/>
    </xf>
    <xf numFmtId="0" fontId="9" fillId="2" borderId="11" xfId="0" applyFont="1" applyFill="1" applyBorder="1" applyAlignment="1">
      <alignment textRotation="90" wrapText="1"/>
    </xf>
    <xf numFmtId="0" fontId="9" fillId="2" borderId="70" xfId="0" applyFont="1" applyFill="1" applyBorder="1" applyAlignment="1">
      <alignment horizontal="center" textRotation="90" wrapText="1"/>
    </xf>
    <xf numFmtId="0" fontId="9" fillId="2" borderId="71" xfId="0" applyFont="1" applyFill="1" applyBorder="1" applyAlignment="1">
      <alignment horizontal="center" textRotation="90" wrapText="1"/>
    </xf>
    <xf numFmtId="0" fontId="12" fillId="2" borderId="0" xfId="0" applyFont="1" applyFill="1" applyAlignment="1">
      <alignment horizontal="center"/>
    </xf>
    <xf numFmtId="168" fontId="9" fillId="2" borderId="16" xfId="0" applyNumberFormat="1" applyFont="1" applyFill="1" applyBorder="1" applyAlignment="1">
      <alignment horizontal="center" vertical="center" textRotation="90" wrapText="1"/>
    </xf>
    <xf numFmtId="168" fontId="9" fillId="2" borderId="18" xfId="0" applyNumberFormat="1" applyFont="1" applyFill="1" applyBorder="1" applyAlignment="1">
      <alignment horizontal="center" vertical="center" textRotation="90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/>
    </xf>
    <xf numFmtId="49" fontId="4" fillId="2" borderId="8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 textRotation="90" wrapText="1"/>
    </xf>
    <xf numFmtId="0" fontId="4" fillId="2" borderId="11" xfId="0" applyFont="1" applyFill="1" applyBorder="1" applyAlignment="1">
      <alignment horizontal="center" vertical="top" textRotation="90"/>
    </xf>
    <xf numFmtId="0" fontId="4" fillId="2" borderId="8" xfId="0" applyFont="1" applyFill="1" applyBorder="1" applyAlignment="1">
      <alignment horizontal="center" vertical="top" textRotation="90"/>
    </xf>
    <xf numFmtId="0" fontId="4" fillId="2" borderId="3" xfId="0" applyFont="1" applyFill="1" applyBorder="1" applyAlignment="1">
      <alignment horizontal="center" vertical="top" textRotation="90"/>
    </xf>
    <xf numFmtId="0" fontId="4" fillId="0" borderId="4" xfId="0" applyFont="1" applyBorder="1" applyAlignment="1">
      <alignment horizontal="left" vertical="top" wrapText="1"/>
    </xf>
    <xf numFmtId="49" fontId="2" fillId="2" borderId="42" xfId="0" applyNumberFormat="1" applyFont="1" applyFill="1" applyBorder="1" applyAlignment="1">
      <alignment horizontal="center" vertical="top" wrapText="1"/>
    </xf>
    <xf numFmtId="0" fontId="4" fillId="0" borderId="57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center" vertical="center" wrapText="1"/>
    </xf>
  </cellXfs>
  <cellStyles count="11">
    <cellStyle name="Įprastas" xfId="0" builtinId="0"/>
    <cellStyle name="Įprastas 2" xfId="9" xr:uid="{F3A54124-D6C1-4947-B7E1-0FE095CEBE30}"/>
    <cellStyle name="Normal 11" xfId="1" xr:uid="{00000000-0005-0000-0000-000001000000}"/>
    <cellStyle name="Normal 2" xfId="2" xr:uid="{00000000-0005-0000-0000-000002000000}"/>
    <cellStyle name="Normal 2 2" xfId="3" xr:uid="{00000000-0005-0000-0000-000003000000}"/>
    <cellStyle name="Normal 2 2 2" xfId="10" xr:uid="{C04CC47E-5D15-49AA-8F49-2031C2E3AE3E}"/>
    <cellStyle name="Normal 3" xfId="4" xr:uid="{00000000-0005-0000-0000-000004000000}"/>
    <cellStyle name="Normal 6" xfId="5" xr:uid="{00000000-0005-0000-0000-000005000000}"/>
    <cellStyle name="Normal 8" xfId="6" xr:uid="{00000000-0005-0000-0000-000006000000}"/>
    <cellStyle name="Normal_2-LENT" xfId="7" xr:uid="{00000000-0005-0000-0000-000007000000}"/>
    <cellStyle name="Percent 10" xfId="8" xr:uid="{00000000-0005-0000-0000-000008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6221E7C-5A12-493D-B6DE-D717C21A9F35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C81EF98-050F-4220-9454-FAA20D20664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6F049E38-E74C-410C-A28A-0F17EE30308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1BC0C92D-6A21-4AA8-BA4D-B96780835AC2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C69DBE2B-5EE7-49B0-A920-A356877A9B4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64E1E45C-3DB2-45D4-B0D0-A6F9C254969E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91B860D3-4FFC-4F1F-8107-7CA42F083E3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9CADA27-A2C4-4AE4-89F1-E5ED21084FDE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CA088180-F482-467C-8A63-1E5B2DAA6B9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98AF48DA-0E26-45CF-8143-CEF1857DE91D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1A05C914-ACEA-4A51-8530-8462AAC726A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9A5FF0A8-4ADD-48D4-9EC0-7A5E2D34D96B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E8ED2F34-F594-4C86-9D12-5213B0CBA2B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44A743E9-897F-4433-BE94-39D25251AD1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C73AB2A9-9F10-44DE-BDC3-1BA36326AE25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C31D2B1C-3B8E-4E60-9A97-C9A00845EE0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82A6097-4552-4F7F-9648-ECC6F2770D1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46CF13C6-3D58-4195-93A2-9710BA9AD065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122B61AE-C253-4286-A982-B274322DF6A7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9B776A6E-5E17-4871-B7A6-0D3D5AA699B9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98C80EDE-C038-4550-A19C-FD6FC7CDE61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2020E557-DD6C-4AD3-94A7-6A70C2E0243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33BB91D-695C-42EB-BCC2-B34920BD520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F6A107FC-FAAF-41C1-9CDF-D223430EDDC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D7ACEBE8-7B49-463E-95BE-4E4F182C2A6D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28182ED3-D9DB-407C-BD91-9EDCFEFA2F3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5FCD140F-853B-44AC-9691-6DE34A605C7E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D9FC2AA7-580C-4293-9A14-624B5EA5EFB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7F3631C4-CA95-4F98-B3A1-FB3ED067E32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98ED9D63-A253-4394-940B-8DF5A7F7BE6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DB2EF6BA-8CD3-46EA-A427-7FD7FBA868D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39D300E0-AE65-49A9-84DA-4758FEE29349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F945F5F3-3B83-47AE-B16A-D553B662D774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45FECFF7-BA51-4CD5-A077-8E9ED90B6B7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8949D8B6-EE1E-4933-8B4F-F2F93FA8A45B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14A46DB7-8911-4005-A4C1-82313D423A55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D7675522-43B2-4E47-862F-05ECC5C3BC1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D33FA17-305B-461C-9050-A550B232DEF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1186E5C7-E378-420E-8E6D-524007CD2F16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7453321-A7F0-4686-82B1-79EF7952C21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2C6671D4-1E08-4D75-962C-001C004CFFF2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A2BA3D9F-D922-4341-9BF2-59709C8A705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EE16D6CD-6219-4A5C-B620-984AC594B21A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1A76ABE2-54FE-4194-8027-0C88C050F973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CF91FA2E-A9AB-4BC5-BD3B-1F0FFB85526C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97916CC9-418C-4A9E-9D25-3D5492280A8B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230148D9-CAAE-4C3A-8ECD-5A815A49A4DF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85955EE7-42C1-4DCF-B624-B10E7317D778}"/>
            </a:ext>
          </a:extLst>
        </xdr:cNvPr>
        <xdr:cNvSpPr txBox="1">
          <a:spLocks noChangeArrowheads="1"/>
        </xdr:cNvSpPr>
      </xdr:nvSpPr>
      <xdr:spPr bwMode="auto">
        <a:xfrm>
          <a:off x="2867025" y="8858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24684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D26004BE-C670-4967-8A73-DC94F49B1B5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186434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B1A60635-2079-4D8C-B224-7B4562087CD0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24684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D7EC2D13-67C5-464E-8468-612CE7D09A48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186434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43EAFFB3-BCA7-4B32-BF0F-B14F379B084A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24684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B84E776F-C8E6-4909-A86E-9F15298BCCA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DAAADE3A-6F71-4438-9406-AF4EA4980498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8CF98F75-1634-4DCF-8C4F-A495180AB8DF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CB189B2F-B986-4552-A9BC-766DD6F876D3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34209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F2F71688-8DA1-4095-B78D-C2A278F53FE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34209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600470FF-D1C4-46E8-9955-34D75FA155B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F8D3C75A-E478-4FCA-A47B-4783106624F2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E9EC947D-B0D1-4C9D-8F0A-AC3B548A2C21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193578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28161717-37B3-4C9A-A09A-2F6A3C54F66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186434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8A00E58C-7518-4B07-9BB5-EAABFF4904C7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1</xdr:row>
      <xdr:rowOff>186434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C021B2AC-77F1-4013-A842-FD2638B0AD3B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34209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915588C4-56B1-4B83-B926-B540A1B1CEAE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34209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B6EFD76E-8C4E-45FC-A412-452B175D594D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34209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D1993292-5A24-45F7-A5A9-6850BFCB3579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4E210864-666A-4190-8780-32783D5C81BE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F5A16F9F-E0B6-4514-A2E5-377C792D9C82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114C0FDB-41E0-4DA9-9C0F-9D2BE2F9AE3D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43734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91CEBC22-0BA0-4469-B5FC-5E31A4EF62AF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43734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7321379F-6471-474B-AA5A-BDD9CC6C3B8A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D79466CD-3EC8-456B-8486-7A9BE9805D23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E0978259-5A5F-4444-AF56-5424166C878A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5634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331BA04C-0D05-4906-B1B4-C2C15D876514}"/>
            </a:ext>
          </a:extLst>
        </xdr:cNvPr>
        <xdr:cNvSpPr txBox="1">
          <a:spLocks noChangeArrowheads="1"/>
        </xdr:cNvSpPr>
      </xdr:nvSpPr>
      <xdr:spPr bwMode="auto">
        <a:xfrm>
          <a:off x="28670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apas2"/>
  <dimension ref="A1:Y268"/>
  <sheetViews>
    <sheetView tabSelected="1" zoomScale="82" zoomScaleNormal="82" workbookViewId="0">
      <pane ySplit="10" topLeftCell="A233" activePane="bottomLeft" state="frozen"/>
      <selection pane="bottomLeft" activeCell="H255" sqref="H255"/>
    </sheetView>
  </sheetViews>
  <sheetFormatPr defaultColWidth="9.140625" defaultRowHeight="12.75"/>
  <cols>
    <col min="1" max="1" width="3.42578125" style="24" customWidth="1"/>
    <col min="2" max="3" width="3.140625" style="24" bestFit="1" customWidth="1"/>
    <col min="4" max="4" width="3.140625" style="95" bestFit="1" customWidth="1"/>
    <col min="5" max="5" width="19.7109375" style="95" customWidth="1"/>
    <col min="6" max="6" width="5.42578125" style="24" customWidth="1"/>
    <col min="7" max="7" width="6.28515625" style="35" customWidth="1"/>
    <col min="8" max="8" width="9.7109375" style="35" customWidth="1"/>
    <col min="9" max="9" width="10.42578125" style="96" customWidth="1"/>
    <col min="10" max="10" width="11.5703125" style="100" customWidth="1"/>
    <col min="11" max="11" width="10.7109375" style="96" customWidth="1"/>
    <col min="12" max="12" width="12.5703125" style="96" customWidth="1"/>
    <col min="13" max="13" width="8.42578125" style="96" customWidth="1"/>
    <col min="14" max="14" width="11.5703125" style="100" customWidth="1"/>
    <col min="15" max="15" width="10.7109375" style="96" customWidth="1"/>
    <col min="16" max="16" width="12.5703125" style="96" customWidth="1"/>
    <col min="17" max="17" width="8.42578125" style="96" customWidth="1"/>
    <col min="18" max="18" width="10.7109375" style="96" customWidth="1"/>
    <col min="19" max="19" width="9.85546875" style="96" customWidth="1"/>
    <col min="20" max="20" width="9.5703125" style="96" customWidth="1"/>
    <col min="21" max="21" width="22.5703125" style="26" customWidth="1"/>
    <col min="22" max="23" width="7.7109375" style="27" customWidth="1"/>
    <col min="24" max="24" width="5.28515625" style="27" customWidth="1"/>
    <col min="25" max="25" width="7.28515625" style="28" customWidth="1"/>
    <col min="26" max="16384" width="9.140625" style="147"/>
  </cols>
  <sheetData>
    <row r="1" spans="1:25" s="23" customForma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7"/>
      <c r="L1" s="406"/>
      <c r="M1" s="19"/>
      <c r="N1" s="19"/>
      <c r="O1" s="19"/>
      <c r="P1" s="19"/>
      <c r="Q1" s="19"/>
      <c r="R1" s="20"/>
      <c r="S1" s="20"/>
      <c r="T1" s="20"/>
      <c r="U1" s="21"/>
      <c r="V1" s="22"/>
      <c r="W1" s="435" t="s">
        <v>97</v>
      </c>
      <c r="X1" s="435"/>
      <c r="Y1" s="435"/>
    </row>
    <row r="2" spans="1:25" ht="15.75">
      <c r="B2" s="288" t="s">
        <v>52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25" t="s">
        <v>0</v>
      </c>
      <c r="S2" s="290" t="s">
        <v>34</v>
      </c>
      <c r="T2" s="291"/>
    </row>
    <row r="3" spans="1:25" ht="15.75">
      <c r="A3" s="448" t="s">
        <v>356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252"/>
      <c r="V3" s="252"/>
      <c r="W3" s="252"/>
      <c r="X3" s="252"/>
      <c r="Y3" s="252"/>
    </row>
    <row r="4" spans="1:25">
      <c r="A4" s="30"/>
      <c r="B4" s="30"/>
      <c r="C4" s="30"/>
      <c r="D4" s="31"/>
      <c r="E4" s="29"/>
      <c r="F4" s="29"/>
      <c r="G4" s="29"/>
      <c r="H4" s="29"/>
      <c r="I4" s="32"/>
      <c r="J4" s="102"/>
      <c r="K4" s="32"/>
      <c r="L4" s="32"/>
      <c r="M4" s="32"/>
      <c r="N4" s="102"/>
      <c r="O4" s="32"/>
      <c r="P4" s="32"/>
      <c r="Q4" s="32"/>
      <c r="R4" s="32"/>
      <c r="S4" s="32"/>
      <c r="T4" s="33"/>
      <c r="U4" s="34"/>
      <c r="V4" s="26"/>
      <c r="W4" s="26"/>
      <c r="X4" s="26"/>
      <c r="Y4" s="35"/>
    </row>
    <row r="5" spans="1:25">
      <c r="A5" s="408" t="s">
        <v>329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408"/>
    </row>
    <row r="6" spans="1:25" ht="13.5" thickBot="1">
      <c r="A6" s="30"/>
      <c r="B6" s="30"/>
      <c r="C6" s="30"/>
      <c r="D6" s="31"/>
      <c r="E6" s="36"/>
      <c r="F6" s="37"/>
      <c r="G6" s="36"/>
      <c r="H6" s="36"/>
      <c r="I6" s="32"/>
      <c r="J6" s="102"/>
      <c r="K6" s="32"/>
      <c r="L6" s="32"/>
      <c r="M6" s="38"/>
      <c r="N6" s="102"/>
      <c r="O6" s="32"/>
      <c r="P6" s="32"/>
      <c r="Q6" s="38"/>
      <c r="R6" s="38"/>
      <c r="S6" s="38"/>
      <c r="T6" s="38"/>
      <c r="U6" s="39" t="s">
        <v>102</v>
      </c>
      <c r="V6" s="39"/>
      <c r="W6" s="234"/>
      <c r="X6" s="235"/>
      <c r="Y6" s="35"/>
    </row>
    <row r="7" spans="1:25" s="244" customFormat="1" ht="29.25" customHeight="1">
      <c r="A7" s="439" t="s">
        <v>1</v>
      </c>
      <c r="B7" s="436" t="s">
        <v>2</v>
      </c>
      <c r="C7" s="443" t="s">
        <v>3</v>
      </c>
      <c r="D7" s="443" t="s">
        <v>3</v>
      </c>
      <c r="E7" s="398" t="s">
        <v>4</v>
      </c>
      <c r="F7" s="421" t="s">
        <v>62</v>
      </c>
      <c r="G7" s="421" t="s">
        <v>5</v>
      </c>
      <c r="H7" s="446" t="s">
        <v>6</v>
      </c>
      <c r="I7" s="432" t="s">
        <v>346</v>
      </c>
      <c r="J7" s="430" t="s">
        <v>347</v>
      </c>
      <c r="K7" s="296"/>
      <c r="L7" s="296"/>
      <c r="M7" s="431"/>
      <c r="N7" s="295" t="s">
        <v>348</v>
      </c>
      <c r="O7" s="296"/>
      <c r="P7" s="296"/>
      <c r="Q7" s="296"/>
      <c r="R7" s="413" t="s">
        <v>349</v>
      </c>
      <c r="S7" s="282" t="s">
        <v>350</v>
      </c>
      <c r="T7" s="282" t="s">
        <v>351</v>
      </c>
      <c r="U7" s="424" t="s">
        <v>352</v>
      </c>
      <c r="V7" s="425"/>
      <c r="W7" s="426"/>
      <c r="X7" s="285" t="s">
        <v>353</v>
      </c>
      <c r="Y7" s="416" t="s">
        <v>68</v>
      </c>
    </row>
    <row r="8" spans="1:25" s="244" customFormat="1" ht="13.5" customHeight="1" thickBot="1">
      <c r="A8" s="440"/>
      <c r="B8" s="437"/>
      <c r="C8" s="444"/>
      <c r="D8" s="444"/>
      <c r="E8" s="399"/>
      <c r="F8" s="422"/>
      <c r="G8" s="422"/>
      <c r="H8" s="447"/>
      <c r="I8" s="433"/>
      <c r="J8" s="449" t="s">
        <v>7</v>
      </c>
      <c r="K8" s="299" t="s">
        <v>8</v>
      </c>
      <c r="L8" s="300"/>
      <c r="M8" s="442"/>
      <c r="N8" s="297" t="s">
        <v>7</v>
      </c>
      <c r="O8" s="299" t="s">
        <v>8</v>
      </c>
      <c r="P8" s="300"/>
      <c r="Q8" s="300"/>
      <c r="R8" s="414"/>
      <c r="S8" s="283"/>
      <c r="T8" s="283"/>
      <c r="U8" s="427"/>
      <c r="V8" s="428"/>
      <c r="W8" s="429"/>
      <c r="X8" s="286"/>
      <c r="Y8" s="417"/>
    </row>
    <row r="9" spans="1:25" s="244" customFormat="1" ht="12.75" customHeight="1">
      <c r="A9" s="440"/>
      <c r="B9" s="438"/>
      <c r="C9" s="445"/>
      <c r="D9" s="445"/>
      <c r="E9" s="399"/>
      <c r="F9" s="423"/>
      <c r="G9" s="423"/>
      <c r="H9" s="447"/>
      <c r="I9" s="433"/>
      <c r="J9" s="450"/>
      <c r="K9" s="299" t="s">
        <v>9</v>
      </c>
      <c r="L9" s="301"/>
      <c r="M9" s="411" t="s">
        <v>10</v>
      </c>
      <c r="N9" s="298"/>
      <c r="O9" s="299" t="s">
        <v>9</v>
      </c>
      <c r="P9" s="301"/>
      <c r="Q9" s="302" t="s">
        <v>10</v>
      </c>
      <c r="R9" s="414"/>
      <c r="S9" s="283"/>
      <c r="T9" s="283"/>
      <c r="U9" s="419" t="s">
        <v>50</v>
      </c>
      <c r="V9" s="409" t="s">
        <v>354</v>
      </c>
      <c r="W9" s="409" t="s">
        <v>355</v>
      </c>
      <c r="X9" s="286"/>
      <c r="Y9" s="417"/>
    </row>
    <row r="10" spans="1:25" s="244" customFormat="1" ht="61.5" customHeight="1" thickBot="1">
      <c r="A10" s="441"/>
      <c r="B10" s="438"/>
      <c r="C10" s="445"/>
      <c r="D10" s="445"/>
      <c r="E10" s="400"/>
      <c r="F10" s="423"/>
      <c r="G10" s="423"/>
      <c r="H10" s="447"/>
      <c r="I10" s="434"/>
      <c r="J10" s="450"/>
      <c r="K10" s="245" t="s">
        <v>9</v>
      </c>
      <c r="L10" s="245" t="s">
        <v>11</v>
      </c>
      <c r="M10" s="412"/>
      <c r="N10" s="298"/>
      <c r="O10" s="245" t="s">
        <v>9</v>
      </c>
      <c r="P10" s="245" t="s">
        <v>11</v>
      </c>
      <c r="Q10" s="303"/>
      <c r="R10" s="415"/>
      <c r="S10" s="284"/>
      <c r="T10" s="284"/>
      <c r="U10" s="420"/>
      <c r="V10" s="410"/>
      <c r="W10" s="410"/>
      <c r="X10" s="287"/>
      <c r="Y10" s="418"/>
    </row>
    <row r="11" spans="1:25" s="251" customFormat="1" ht="13.5" thickBot="1">
      <c r="A11" s="246" t="s">
        <v>12</v>
      </c>
      <c r="B11" s="247"/>
      <c r="C11" s="246"/>
      <c r="D11" s="246"/>
      <c r="E11" s="247" t="s">
        <v>13</v>
      </c>
      <c r="F11" s="246" t="s">
        <v>14</v>
      </c>
      <c r="G11" s="246" t="s">
        <v>15</v>
      </c>
      <c r="H11" s="247" t="s">
        <v>16</v>
      </c>
      <c r="I11" s="248">
        <v>6</v>
      </c>
      <c r="J11" s="248">
        <v>7</v>
      </c>
      <c r="K11" s="246" t="s">
        <v>19</v>
      </c>
      <c r="L11" s="247" t="s">
        <v>231</v>
      </c>
      <c r="M11" s="248">
        <v>10</v>
      </c>
      <c r="N11" s="248">
        <v>11</v>
      </c>
      <c r="O11" s="246" t="s">
        <v>22</v>
      </c>
      <c r="P11" s="247" t="s">
        <v>59</v>
      </c>
      <c r="Q11" s="248">
        <v>14</v>
      </c>
      <c r="R11" s="248">
        <v>15</v>
      </c>
      <c r="S11" s="246" t="s">
        <v>60</v>
      </c>
      <c r="T11" s="247" t="s">
        <v>24</v>
      </c>
      <c r="U11" s="248">
        <v>18</v>
      </c>
      <c r="V11" s="248">
        <v>19</v>
      </c>
      <c r="W11" s="464" t="s">
        <v>26</v>
      </c>
      <c r="X11" s="249">
        <v>21</v>
      </c>
      <c r="Y11" s="250" t="s">
        <v>28</v>
      </c>
    </row>
    <row r="12" spans="1:25" s="4" customFormat="1" ht="23.25" thickBot="1">
      <c r="A12" s="209" t="s">
        <v>29</v>
      </c>
      <c r="B12" s="40"/>
      <c r="C12" s="40"/>
      <c r="D12" s="41" t="s">
        <v>86</v>
      </c>
      <c r="E12" s="451" t="s">
        <v>87</v>
      </c>
      <c r="F12" s="452"/>
      <c r="G12" s="452"/>
      <c r="H12" s="452"/>
      <c r="I12" s="42"/>
      <c r="J12" s="103"/>
      <c r="K12" s="42"/>
      <c r="L12" s="42"/>
      <c r="M12" s="42"/>
      <c r="N12" s="103"/>
      <c r="O12" s="42"/>
      <c r="P12" s="42"/>
      <c r="Q12" s="42"/>
      <c r="R12" s="42"/>
      <c r="S12" s="42"/>
      <c r="T12" s="42"/>
      <c r="U12" s="117"/>
      <c r="V12" s="1"/>
      <c r="W12" s="181"/>
      <c r="X12" s="181"/>
      <c r="Y12" s="187"/>
    </row>
    <row r="13" spans="1:25" s="4" customFormat="1" ht="30" thickBot="1">
      <c r="A13" s="209" t="s">
        <v>29</v>
      </c>
      <c r="B13" s="205" t="s">
        <v>29</v>
      </c>
      <c r="C13" s="43"/>
      <c r="D13" s="41" t="s">
        <v>88</v>
      </c>
      <c r="E13" s="319" t="s">
        <v>89</v>
      </c>
      <c r="F13" s="320"/>
      <c r="G13" s="320"/>
      <c r="H13" s="320"/>
      <c r="I13" s="101"/>
      <c r="J13" s="104"/>
      <c r="K13" s="101"/>
      <c r="L13" s="101"/>
      <c r="M13" s="101"/>
      <c r="N13" s="104"/>
      <c r="O13" s="101"/>
      <c r="P13" s="101"/>
      <c r="Q13" s="101"/>
      <c r="R13" s="101"/>
      <c r="S13" s="101"/>
      <c r="T13" s="101"/>
      <c r="U13" s="117"/>
      <c r="V13" s="1"/>
      <c r="W13" s="181"/>
      <c r="X13" s="181"/>
      <c r="Y13" s="152"/>
    </row>
    <row r="14" spans="1:25" ht="63.75">
      <c r="A14" s="314" t="s">
        <v>29</v>
      </c>
      <c r="B14" s="314" t="s">
        <v>29</v>
      </c>
      <c r="C14" s="314" t="s">
        <v>29</v>
      </c>
      <c r="D14" s="456" t="s">
        <v>192</v>
      </c>
      <c r="E14" s="404" t="s">
        <v>133</v>
      </c>
      <c r="F14" s="204" t="s">
        <v>72</v>
      </c>
      <c r="G14" s="44" t="s">
        <v>145</v>
      </c>
      <c r="H14" s="148" t="s">
        <v>30</v>
      </c>
      <c r="I14" s="8"/>
      <c r="J14" s="14">
        <v>431.6</v>
      </c>
      <c r="K14" s="5">
        <f t="shared" ref="K14:K19" si="0">SUM(J14-M14)</f>
        <v>431.6</v>
      </c>
      <c r="L14" s="5">
        <v>415.5</v>
      </c>
      <c r="M14" s="15"/>
      <c r="N14" s="10">
        <v>431.6</v>
      </c>
      <c r="O14" s="59">
        <f t="shared" ref="O14:O17" si="1">SUM(N14-Q14)</f>
        <v>431.6</v>
      </c>
      <c r="P14" s="59">
        <v>415.5</v>
      </c>
      <c r="Q14" s="88"/>
      <c r="R14" s="237">
        <f t="shared" ref="R14:R19" si="2">SUM(I14+N14)</f>
        <v>431.6</v>
      </c>
      <c r="S14" s="238">
        <f t="shared" ref="S14:S19" si="3">SUM(J14-R14)</f>
        <v>0</v>
      </c>
      <c r="T14" s="239"/>
      <c r="U14" s="124" t="s">
        <v>129</v>
      </c>
      <c r="V14" s="205" t="s">
        <v>244</v>
      </c>
      <c r="W14" s="58" t="s">
        <v>396</v>
      </c>
      <c r="X14" s="58"/>
      <c r="Y14" s="155" t="s">
        <v>79</v>
      </c>
    </row>
    <row r="15" spans="1:25" ht="25.5">
      <c r="A15" s="314"/>
      <c r="B15" s="314"/>
      <c r="C15" s="314"/>
      <c r="D15" s="456"/>
      <c r="E15" s="405"/>
      <c r="F15" s="205" t="s">
        <v>72</v>
      </c>
      <c r="G15" s="44" t="s">
        <v>75</v>
      </c>
      <c r="H15" s="148" t="s">
        <v>30</v>
      </c>
      <c r="I15" s="142"/>
      <c r="J15" s="11">
        <v>16.302</v>
      </c>
      <c r="K15" s="5">
        <f t="shared" si="0"/>
        <v>16.302</v>
      </c>
      <c r="L15" s="156">
        <v>9.1</v>
      </c>
      <c r="M15" s="144"/>
      <c r="N15" s="143">
        <v>16.3</v>
      </c>
      <c r="O15" s="5">
        <f t="shared" si="1"/>
        <v>16.3</v>
      </c>
      <c r="P15" s="156">
        <v>9.1</v>
      </c>
      <c r="Q15" s="56"/>
      <c r="R15" s="237">
        <f t="shared" si="2"/>
        <v>16.3</v>
      </c>
      <c r="S15" s="238">
        <f t="shared" si="3"/>
        <v>1.9999999999988916E-3</v>
      </c>
      <c r="T15" s="239"/>
      <c r="U15" s="145" t="s">
        <v>164</v>
      </c>
      <c r="V15" s="205" t="s">
        <v>277</v>
      </c>
      <c r="W15" s="58" t="s">
        <v>397</v>
      </c>
      <c r="X15" s="58"/>
      <c r="Y15" s="155" t="s">
        <v>79</v>
      </c>
    </row>
    <row r="16" spans="1:25">
      <c r="A16" s="314"/>
      <c r="B16" s="314"/>
      <c r="C16" s="314"/>
      <c r="D16" s="456"/>
      <c r="E16" s="405"/>
      <c r="F16" s="205" t="s">
        <v>72</v>
      </c>
      <c r="G16" s="44" t="s">
        <v>75</v>
      </c>
      <c r="H16" s="148" t="s">
        <v>203</v>
      </c>
      <c r="I16" s="142"/>
      <c r="J16" s="11">
        <v>35.703000000000003</v>
      </c>
      <c r="K16" s="5">
        <f t="shared" si="0"/>
        <v>35.703000000000003</v>
      </c>
      <c r="L16" s="156">
        <v>23.817</v>
      </c>
      <c r="M16" s="144"/>
      <c r="N16" s="143">
        <v>35.700000000000003</v>
      </c>
      <c r="O16" s="5">
        <f t="shared" si="1"/>
        <v>35.700000000000003</v>
      </c>
      <c r="P16" s="156">
        <v>23.8</v>
      </c>
      <c r="Q16" s="56"/>
      <c r="R16" s="237">
        <f t="shared" si="2"/>
        <v>35.700000000000003</v>
      </c>
      <c r="S16" s="238">
        <f t="shared" si="3"/>
        <v>3.0000000000001137E-3</v>
      </c>
      <c r="T16" s="239"/>
      <c r="U16" s="145"/>
      <c r="V16" s="205"/>
      <c r="W16" s="58"/>
      <c r="X16" s="58"/>
      <c r="Y16" s="155" t="s">
        <v>79</v>
      </c>
    </row>
    <row r="17" spans="1:25" ht="25.5">
      <c r="A17" s="314"/>
      <c r="B17" s="314"/>
      <c r="C17" s="314"/>
      <c r="D17" s="456"/>
      <c r="E17" s="405"/>
      <c r="F17" s="205" t="s">
        <v>72</v>
      </c>
      <c r="G17" s="45" t="s">
        <v>39</v>
      </c>
      <c r="H17" s="148" t="s">
        <v>30</v>
      </c>
      <c r="I17" s="142"/>
      <c r="J17" s="11">
        <v>392.1</v>
      </c>
      <c r="K17" s="5">
        <f t="shared" si="0"/>
        <v>392.1</v>
      </c>
      <c r="L17" s="156">
        <v>333.9</v>
      </c>
      <c r="M17" s="144"/>
      <c r="N17" s="143">
        <v>391.5</v>
      </c>
      <c r="O17" s="5">
        <f t="shared" si="1"/>
        <v>391.5</v>
      </c>
      <c r="P17" s="156">
        <v>328.3</v>
      </c>
      <c r="Q17" s="56"/>
      <c r="R17" s="237">
        <f t="shared" si="2"/>
        <v>391.5</v>
      </c>
      <c r="S17" s="238">
        <f t="shared" si="3"/>
        <v>0.60000000000002274</v>
      </c>
      <c r="T17" s="239"/>
      <c r="U17" s="124" t="s">
        <v>165</v>
      </c>
      <c r="V17" s="205" t="s">
        <v>278</v>
      </c>
      <c r="W17" s="58" t="s">
        <v>398</v>
      </c>
      <c r="X17" s="58"/>
      <c r="Y17" s="155" t="s">
        <v>79</v>
      </c>
    </row>
    <row r="18" spans="1:25" ht="51">
      <c r="A18" s="314"/>
      <c r="B18" s="314"/>
      <c r="C18" s="314"/>
      <c r="D18" s="456"/>
      <c r="E18" s="405"/>
      <c r="F18" s="205" t="s">
        <v>72</v>
      </c>
      <c r="G18" s="45" t="s">
        <v>39</v>
      </c>
      <c r="H18" s="148" t="s">
        <v>30</v>
      </c>
      <c r="I18" s="142"/>
      <c r="J18" s="11">
        <v>17.3</v>
      </c>
      <c r="K18" s="5">
        <v>17.3</v>
      </c>
      <c r="L18" s="156">
        <v>13.6</v>
      </c>
      <c r="M18" s="144"/>
      <c r="N18" s="143">
        <v>0</v>
      </c>
      <c r="O18" s="5">
        <f t="shared" ref="O18:O19" si="4">SUM(N18-Q18)</f>
        <v>0</v>
      </c>
      <c r="P18" s="156"/>
      <c r="Q18" s="56"/>
      <c r="R18" s="237">
        <f t="shared" si="2"/>
        <v>0</v>
      </c>
      <c r="S18" s="238">
        <f t="shared" si="3"/>
        <v>17.3</v>
      </c>
      <c r="T18" s="239"/>
      <c r="U18" s="201" t="s">
        <v>298</v>
      </c>
      <c r="V18" s="205" t="s">
        <v>299</v>
      </c>
      <c r="W18" s="58" t="s">
        <v>299</v>
      </c>
      <c r="X18" s="58"/>
      <c r="Y18" s="155" t="s">
        <v>79</v>
      </c>
    </row>
    <row r="19" spans="1:25" ht="51">
      <c r="A19" s="314"/>
      <c r="B19" s="314"/>
      <c r="C19" s="314"/>
      <c r="D19" s="456"/>
      <c r="E19" s="405"/>
      <c r="F19" s="205" t="s">
        <v>72</v>
      </c>
      <c r="G19" s="45" t="s">
        <v>56</v>
      </c>
      <c r="H19" s="148" t="s">
        <v>30</v>
      </c>
      <c r="I19" s="142"/>
      <c r="J19" s="11">
        <v>13</v>
      </c>
      <c r="K19" s="5">
        <f t="shared" si="0"/>
        <v>13</v>
      </c>
      <c r="L19" s="156"/>
      <c r="M19" s="144"/>
      <c r="N19" s="143">
        <v>12.8</v>
      </c>
      <c r="O19" s="5">
        <f t="shared" si="4"/>
        <v>12.8</v>
      </c>
      <c r="P19" s="156"/>
      <c r="Q19" s="56"/>
      <c r="R19" s="237">
        <f t="shared" si="2"/>
        <v>12.8</v>
      </c>
      <c r="S19" s="238">
        <f t="shared" si="3"/>
        <v>0.19999999999999929</v>
      </c>
      <c r="T19" s="239"/>
      <c r="U19" s="145" t="s">
        <v>128</v>
      </c>
      <c r="V19" s="205" t="s">
        <v>245</v>
      </c>
      <c r="W19" s="58" t="s">
        <v>245</v>
      </c>
      <c r="X19" s="58"/>
      <c r="Y19" s="155" t="s">
        <v>79</v>
      </c>
    </row>
    <row r="20" spans="1:25" ht="26.25" thickBot="1">
      <c r="A20" s="314"/>
      <c r="B20" s="314"/>
      <c r="C20" s="314"/>
      <c r="D20" s="456"/>
      <c r="E20" s="405"/>
      <c r="F20" s="150">
        <v>24</v>
      </c>
      <c r="G20" s="44" t="s">
        <v>39</v>
      </c>
      <c r="H20" s="148" t="s">
        <v>30</v>
      </c>
      <c r="I20" s="9"/>
      <c r="J20" s="14"/>
      <c r="K20" s="5">
        <f>SUM(J20-M20)</f>
        <v>0</v>
      </c>
      <c r="L20" s="5"/>
      <c r="M20" s="15"/>
      <c r="N20" s="13"/>
      <c r="O20" s="5">
        <f>SUM(N20-Q20)</f>
        <v>0</v>
      </c>
      <c r="P20" s="5"/>
      <c r="Q20" s="57"/>
      <c r="R20" s="237">
        <f t="shared" ref="R20:R77" si="5">SUM(I20+N20)</f>
        <v>0</v>
      </c>
      <c r="S20" s="238">
        <f t="shared" ref="S20:S77" si="6">SUM(J20-R20)</f>
        <v>0</v>
      </c>
      <c r="T20" s="239"/>
      <c r="U20" s="124" t="s">
        <v>170</v>
      </c>
      <c r="V20" s="205" t="s">
        <v>305</v>
      </c>
      <c r="W20" s="58" t="s">
        <v>305</v>
      </c>
      <c r="X20" s="58"/>
      <c r="Y20" s="152" t="s">
        <v>79</v>
      </c>
    </row>
    <row r="21" spans="1:25" ht="13.5" thickBot="1">
      <c r="A21" s="314"/>
      <c r="B21" s="314"/>
      <c r="C21" s="314"/>
      <c r="D21" s="456"/>
      <c r="E21" s="405"/>
      <c r="F21" s="205"/>
      <c r="G21" s="330" t="s">
        <v>31</v>
      </c>
      <c r="H21" s="331"/>
      <c r="I21" s="50">
        <f t="shared" ref="I21:M21" si="7">SUM(I14:I20)</f>
        <v>0</v>
      </c>
      <c r="J21" s="50">
        <f t="shared" si="7"/>
        <v>906.005</v>
      </c>
      <c r="K21" s="50">
        <f t="shared" si="7"/>
        <v>906.005</v>
      </c>
      <c r="L21" s="50">
        <f t="shared" si="7"/>
        <v>795.91700000000003</v>
      </c>
      <c r="M21" s="52">
        <f t="shared" si="7"/>
        <v>0</v>
      </c>
      <c r="N21" s="50">
        <f t="shared" ref="N21:Q21" si="8">SUM(N14:N20)</f>
        <v>887.9</v>
      </c>
      <c r="O21" s="50">
        <f t="shared" si="8"/>
        <v>887.9</v>
      </c>
      <c r="P21" s="50">
        <f t="shared" si="8"/>
        <v>776.7</v>
      </c>
      <c r="Q21" s="50">
        <f t="shared" si="8"/>
        <v>0</v>
      </c>
      <c r="R21" s="237">
        <f t="shared" si="5"/>
        <v>887.9</v>
      </c>
      <c r="S21" s="238">
        <f t="shared" si="6"/>
        <v>18.105000000000018</v>
      </c>
      <c r="T21" s="239"/>
      <c r="U21" s="124"/>
      <c r="V21" s="205"/>
      <c r="W21" s="58"/>
      <c r="X21" s="58"/>
      <c r="Y21" s="155"/>
    </row>
    <row r="22" spans="1:25" ht="51">
      <c r="A22" s="314"/>
      <c r="B22" s="314"/>
      <c r="C22" s="314"/>
      <c r="D22" s="456"/>
      <c r="E22" s="405"/>
      <c r="F22" s="204" t="s">
        <v>61</v>
      </c>
      <c r="G22" s="44" t="s">
        <v>145</v>
      </c>
      <c r="H22" s="148" t="s">
        <v>30</v>
      </c>
      <c r="I22" s="8"/>
      <c r="J22" s="53">
        <v>708.8</v>
      </c>
      <c r="K22" s="156">
        <f t="shared" ref="K22:K26" si="9">SUM(J22-M22)</f>
        <v>708.8</v>
      </c>
      <c r="L22" s="5">
        <v>677.8</v>
      </c>
      <c r="M22" s="15"/>
      <c r="N22" s="265">
        <v>708.8</v>
      </c>
      <c r="O22" s="156">
        <f t="shared" ref="O22:O29" si="10">SUM(N22-Q22)</f>
        <v>708.8</v>
      </c>
      <c r="P22" s="266">
        <v>677.8</v>
      </c>
      <c r="Q22" s="267"/>
      <c r="R22" s="237">
        <f t="shared" si="5"/>
        <v>708.8</v>
      </c>
      <c r="S22" s="238">
        <f t="shared" si="6"/>
        <v>0</v>
      </c>
      <c r="T22" s="239"/>
      <c r="U22" s="124" t="s">
        <v>130</v>
      </c>
      <c r="V22" s="205" t="s">
        <v>249</v>
      </c>
      <c r="W22" s="270" t="s">
        <v>388</v>
      </c>
      <c r="X22" s="58"/>
      <c r="Y22" s="155" t="s">
        <v>126</v>
      </c>
    </row>
    <row r="23" spans="1:25" ht="25.5">
      <c r="A23" s="314"/>
      <c r="B23" s="314"/>
      <c r="C23" s="314"/>
      <c r="D23" s="456"/>
      <c r="E23" s="405"/>
      <c r="F23" s="205" t="s">
        <v>61</v>
      </c>
      <c r="G23" s="45" t="s">
        <v>39</v>
      </c>
      <c r="H23" s="148" t="s">
        <v>30</v>
      </c>
      <c r="I23" s="142"/>
      <c r="J23" s="11">
        <v>328.9</v>
      </c>
      <c r="K23" s="156">
        <f t="shared" si="9"/>
        <v>328.9</v>
      </c>
      <c r="L23" s="156">
        <v>246.7</v>
      </c>
      <c r="M23" s="144"/>
      <c r="N23" s="265">
        <v>327.7</v>
      </c>
      <c r="O23" s="156">
        <f t="shared" si="10"/>
        <v>327.7</v>
      </c>
      <c r="P23" s="266">
        <v>246.1</v>
      </c>
      <c r="Q23" s="267"/>
      <c r="R23" s="237">
        <f t="shared" si="5"/>
        <v>327.7</v>
      </c>
      <c r="S23" s="238">
        <f t="shared" si="6"/>
        <v>1.1999999999999886</v>
      </c>
      <c r="T23" s="239"/>
      <c r="U23" s="124" t="s">
        <v>118</v>
      </c>
      <c r="V23" s="205" t="s">
        <v>250</v>
      </c>
      <c r="W23" s="270" t="s">
        <v>389</v>
      </c>
      <c r="X23" s="58"/>
      <c r="Y23" s="155" t="s">
        <v>126</v>
      </c>
    </row>
    <row r="24" spans="1:25" ht="25.5">
      <c r="A24" s="314"/>
      <c r="B24" s="314"/>
      <c r="C24" s="314"/>
      <c r="D24" s="456"/>
      <c r="E24" s="405"/>
      <c r="F24" s="205" t="s">
        <v>61</v>
      </c>
      <c r="G24" s="45" t="s">
        <v>56</v>
      </c>
      <c r="H24" s="148" t="s">
        <v>30</v>
      </c>
      <c r="I24" s="142"/>
      <c r="J24" s="11">
        <v>7.4</v>
      </c>
      <c r="K24" s="156">
        <f t="shared" si="9"/>
        <v>3.5000000000000004</v>
      </c>
      <c r="L24" s="144"/>
      <c r="M24" s="144">
        <v>3.9</v>
      </c>
      <c r="N24" s="265">
        <v>4.5</v>
      </c>
      <c r="O24" s="156">
        <f t="shared" si="10"/>
        <v>0.60000000000000009</v>
      </c>
      <c r="P24" s="266"/>
      <c r="Q24" s="267">
        <v>3.9</v>
      </c>
      <c r="R24" s="237">
        <f t="shared" si="5"/>
        <v>4.5</v>
      </c>
      <c r="S24" s="238">
        <f t="shared" si="6"/>
        <v>2.9000000000000004</v>
      </c>
      <c r="T24" s="239"/>
      <c r="U24" s="124" t="s">
        <v>165</v>
      </c>
      <c r="V24" s="205" t="s">
        <v>270</v>
      </c>
      <c r="W24" s="270" t="s">
        <v>390</v>
      </c>
      <c r="X24" s="58"/>
      <c r="Y24" s="155" t="s">
        <v>126</v>
      </c>
    </row>
    <row r="25" spans="1:25" ht="25.5">
      <c r="A25" s="314"/>
      <c r="B25" s="314"/>
      <c r="C25" s="314"/>
      <c r="D25" s="456"/>
      <c r="E25" s="405"/>
      <c r="F25" s="205" t="s">
        <v>61</v>
      </c>
      <c r="G25" s="44" t="s">
        <v>75</v>
      </c>
      <c r="H25" s="148" t="s">
        <v>30</v>
      </c>
      <c r="I25" s="9"/>
      <c r="J25" s="215">
        <v>1.6</v>
      </c>
      <c r="K25" s="156">
        <f t="shared" si="9"/>
        <v>1.6</v>
      </c>
      <c r="L25" s="215"/>
      <c r="M25" s="15"/>
      <c r="N25" s="265">
        <v>1.6</v>
      </c>
      <c r="O25" s="156">
        <f t="shared" si="10"/>
        <v>1.6</v>
      </c>
      <c r="P25" s="266"/>
      <c r="Q25" s="267"/>
      <c r="R25" s="237">
        <f t="shared" si="5"/>
        <v>1.6</v>
      </c>
      <c r="S25" s="238">
        <f t="shared" si="6"/>
        <v>0</v>
      </c>
      <c r="T25" s="239"/>
      <c r="U25" s="145" t="s">
        <v>164</v>
      </c>
      <c r="V25" s="205" t="s">
        <v>271</v>
      </c>
      <c r="W25" s="270" t="s">
        <v>391</v>
      </c>
      <c r="X25" s="58"/>
      <c r="Y25" s="155" t="s">
        <v>126</v>
      </c>
    </row>
    <row r="26" spans="1:25" ht="25.5">
      <c r="A26" s="314"/>
      <c r="B26" s="314"/>
      <c r="C26" s="314"/>
      <c r="D26" s="456"/>
      <c r="E26" s="405"/>
      <c r="F26" s="205" t="s">
        <v>61</v>
      </c>
      <c r="G26" s="44" t="s">
        <v>75</v>
      </c>
      <c r="H26" s="148" t="s">
        <v>203</v>
      </c>
      <c r="I26" s="9"/>
      <c r="J26" s="215">
        <v>19.355</v>
      </c>
      <c r="K26" s="156">
        <f t="shared" si="9"/>
        <v>19.355</v>
      </c>
      <c r="L26" s="215">
        <v>7.024</v>
      </c>
      <c r="M26" s="15"/>
      <c r="N26" s="265">
        <v>19.3</v>
      </c>
      <c r="O26" s="156">
        <f t="shared" si="10"/>
        <v>19.3</v>
      </c>
      <c r="P26" s="266">
        <v>7</v>
      </c>
      <c r="Q26" s="267"/>
      <c r="R26" s="237">
        <f t="shared" si="5"/>
        <v>19.3</v>
      </c>
      <c r="S26" s="238">
        <f t="shared" si="6"/>
        <v>5.4999999999999716E-2</v>
      </c>
      <c r="T26" s="239"/>
      <c r="U26" s="145" t="s">
        <v>204</v>
      </c>
      <c r="V26" s="205"/>
      <c r="W26" s="270"/>
      <c r="X26" s="58"/>
      <c r="Y26" s="155" t="s">
        <v>126</v>
      </c>
    </row>
    <row r="27" spans="1:25" ht="38.25">
      <c r="A27" s="314"/>
      <c r="B27" s="314"/>
      <c r="C27" s="314"/>
      <c r="D27" s="456"/>
      <c r="E27" s="405"/>
      <c r="F27" s="205" t="s">
        <v>61</v>
      </c>
      <c r="G27" s="44" t="s">
        <v>75</v>
      </c>
      <c r="H27" s="148" t="s">
        <v>203</v>
      </c>
      <c r="I27" s="9"/>
      <c r="J27" s="215">
        <v>2</v>
      </c>
      <c r="K27" s="156">
        <f t="shared" ref="K27" si="11">SUM(J27-M27)</f>
        <v>2</v>
      </c>
      <c r="L27" s="215">
        <v>1.907</v>
      </c>
      <c r="M27" s="15"/>
      <c r="N27" s="265">
        <v>1.9</v>
      </c>
      <c r="O27" s="156">
        <f t="shared" si="10"/>
        <v>1.9</v>
      </c>
      <c r="P27" s="266">
        <v>1.9</v>
      </c>
      <c r="Q27" s="267"/>
      <c r="R27" s="237">
        <f t="shared" si="5"/>
        <v>1.9</v>
      </c>
      <c r="S27" s="238">
        <f t="shared" si="6"/>
        <v>0.10000000000000009</v>
      </c>
      <c r="T27" s="239"/>
      <c r="U27" s="135" t="s">
        <v>336</v>
      </c>
      <c r="V27" s="205" t="s">
        <v>12</v>
      </c>
      <c r="W27" s="270" t="s">
        <v>12</v>
      </c>
      <c r="X27" s="58"/>
      <c r="Y27" s="155" t="s">
        <v>126</v>
      </c>
    </row>
    <row r="28" spans="1:25" ht="76.5">
      <c r="A28" s="314"/>
      <c r="B28" s="314"/>
      <c r="C28" s="314"/>
      <c r="D28" s="456"/>
      <c r="E28" s="405"/>
      <c r="F28" s="205" t="s">
        <v>61</v>
      </c>
      <c r="G28" s="44" t="s">
        <v>39</v>
      </c>
      <c r="H28" s="148" t="s">
        <v>54</v>
      </c>
      <c r="I28" s="142"/>
      <c r="J28" s="11">
        <v>0.6</v>
      </c>
      <c r="K28" s="156">
        <f t="shared" ref="K28:K29" si="12">SUM(J28-M28)</f>
        <v>0.6</v>
      </c>
      <c r="L28" s="156"/>
      <c r="M28" s="144"/>
      <c r="N28" s="265"/>
      <c r="O28" s="156">
        <f t="shared" si="10"/>
        <v>0</v>
      </c>
      <c r="P28" s="266"/>
      <c r="Q28" s="267"/>
      <c r="R28" s="237">
        <f t="shared" si="5"/>
        <v>0</v>
      </c>
      <c r="S28" s="238">
        <f t="shared" si="6"/>
        <v>0.6</v>
      </c>
      <c r="T28" s="239"/>
      <c r="U28" s="146" t="s">
        <v>251</v>
      </c>
      <c r="V28" s="205" t="s">
        <v>220</v>
      </c>
      <c r="W28" s="270" t="s">
        <v>393</v>
      </c>
      <c r="X28" s="58"/>
      <c r="Y28" s="155" t="s">
        <v>126</v>
      </c>
    </row>
    <row r="29" spans="1:25" ht="51.75" thickBot="1">
      <c r="A29" s="314"/>
      <c r="B29" s="314"/>
      <c r="C29" s="314"/>
      <c r="D29" s="456"/>
      <c r="E29" s="405"/>
      <c r="F29" s="205" t="s">
        <v>61</v>
      </c>
      <c r="G29" s="45" t="s">
        <v>39</v>
      </c>
      <c r="H29" s="148" t="s">
        <v>30</v>
      </c>
      <c r="I29" s="142"/>
      <c r="J29" s="215"/>
      <c r="K29" s="156">
        <f t="shared" si="12"/>
        <v>0</v>
      </c>
      <c r="L29" s="215"/>
      <c r="M29" s="15"/>
      <c r="N29" s="265">
        <v>0.6</v>
      </c>
      <c r="O29" s="156">
        <f t="shared" si="10"/>
        <v>0.6</v>
      </c>
      <c r="P29" s="266"/>
      <c r="Q29" s="267"/>
      <c r="R29" s="237">
        <f t="shared" si="5"/>
        <v>0.6</v>
      </c>
      <c r="S29" s="238">
        <f t="shared" si="6"/>
        <v>-0.6</v>
      </c>
      <c r="T29" s="239"/>
      <c r="U29" s="145" t="s">
        <v>77</v>
      </c>
      <c r="V29" s="205" t="s">
        <v>272</v>
      </c>
      <c r="W29" s="270" t="s">
        <v>392</v>
      </c>
      <c r="X29" s="58"/>
      <c r="Y29" s="155" t="s">
        <v>126</v>
      </c>
    </row>
    <row r="30" spans="1:25" ht="13.5" thickBot="1">
      <c r="A30" s="314"/>
      <c r="B30" s="314"/>
      <c r="C30" s="314"/>
      <c r="D30" s="456"/>
      <c r="E30" s="405"/>
      <c r="F30" s="205"/>
      <c r="G30" s="330" t="s">
        <v>31</v>
      </c>
      <c r="H30" s="331"/>
      <c r="I30" s="50">
        <f t="shared" ref="I30:Q30" si="13">SUM(I22:I29)</f>
        <v>0</v>
      </c>
      <c r="J30" s="51">
        <f t="shared" si="13"/>
        <v>1068.6549999999997</v>
      </c>
      <c r="K30" s="52">
        <f t="shared" si="13"/>
        <v>1064.7549999999997</v>
      </c>
      <c r="L30" s="52">
        <f t="shared" si="13"/>
        <v>933.43100000000004</v>
      </c>
      <c r="M30" s="52">
        <f t="shared" si="13"/>
        <v>3.9</v>
      </c>
      <c r="N30" s="52">
        <f t="shared" si="13"/>
        <v>1064.3999999999999</v>
      </c>
      <c r="O30" s="52">
        <f t="shared" si="13"/>
        <v>1060.4999999999998</v>
      </c>
      <c r="P30" s="52">
        <f t="shared" si="13"/>
        <v>932.8</v>
      </c>
      <c r="Q30" s="50">
        <f t="shared" si="13"/>
        <v>3.9</v>
      </c>
      <c r="R30" s="237">
        <f t="shared" si="5"/>
        <v>1064.3999999999999</v>
      </c>
      <c r="S30" s="238">
        <f t="shared" si="6"/>
        <v>4.2549999999998818</v>
      </c>
      <c r="T30" s="239"/>
      <c r="U30" s="145"/>
      <c r="V30" s="205"/>
      <c r="W30" s="58"/>
      <c r="X30" s="58"/>
      <c r="Y30" s="155"/>
    </row>
    <row r="31" spans="1:25" ht="51">
      <c r="A31" s="314"/>
      <c r="B31" s="314"/>
      <c r="C31" s="314"/>
      <c r="D31" s="456"/>
      <c r="E31" s="405"/>
      <c r="F31" s="205" t="s">
        <v>26</v>
      </c>
      <c r="G31" s="44" t="s">
        <v>145</v>
      </c>
      <c r="H31" s="157" t="s">
        <v>55</v>
      </c>
      <c r="I31" s="8"/>
      <c r="J31" s="11">
        <v>596.73</v>
      </c>
      <c r="K31" s="107">
        <f t="shared" ref="K31:K33" si="14">SUM(J31-M31)</f>
        <v>596.73</v>
      </c>
      <c r="L31" s="107">
        <v>566.23</v>
      </c>
      <c r="M31" s="108"/>
      <c r="N31" s="143">
        <v>595.70000000000005</v>
      </c>
      <c r="O31" s="107">
        <f t="shared" ref="O31:O37" si="15">SUM(N31-Q31)</f>
        <v>595.70000000000005</v>
      </c>
      <c r="P31" s="107">
        <v>565.29999999999995</v>
      </c>
      <c r="Q31" s="241"/>
      <c r="R31" s="237">
        <f t="shared" si="5"/>
        <v>595.70000000000005</v>
      </c>
      <c r="S31" s="238">
        <f t="shared" si="6"/>
        <v>1.0299999999999727</v>
      </c>
      <c r="T31" s="239"/>
      <c r="U31" s="124" t="s">
        <v>188</v>
      </c>
      <c r="V31" s="205" t="s">
        <v>238</v>
      </c>
      <c r="W31" s="58" t="s">
        <v>399</v>
      </c>
      <c r="X31" s="58"/>
      <c r="Y31" s="155" t="s">
        <v>127</v>
      </c>
    </row>
    <row r="32" spans="1:25" ht="25.5">
      <c r="A32" s="314"/>
      <c r="B32" s="314"/>
      <c r="C32" s="314"/>
      <c r="D32" s="456"/>
      <c r="E32" s="405"/>
      <c r="F32" s="205" t="s">
        <v>26</v>
      </c>
      <c r="G32" s="44" t="s">
        <v>39</v>
      </c>
      <c r="H32" s="148" t="s">
        <v>55</v>
      </c>
      <c r="I32" s="142"/>
      <c r="J32" s="14">
        <v>240.2</v>
      </c>
      <c r="K32" s="156">
        <f t="shared" si="14"/>
        <v>240.2</v>
      </c>
      <c r="L32" s="197">
        <v>184.6</v>
      </c>
      <c r="M32" s="198"/>
      <c r="N32" s="13">
        <v>239.2</v>
      </c>
      <c r="O32" s="156">
        <f t="shared" si="15"/>
        <v>239.2</v>
      </c>
      <c r="P32" s="197">
        <v>179.4</v>
      </c>
      <c r="Q32" s="242"/>
      <c r="R32" s="237">
        <f t="shared" si="5"/>
        <v>239.2</v>
      </c>
      <c r="S32" s="238">
        <f t="shared" si="6"/>
        <v>1</v>
      </c>
      <c r="T32" s="239"/>
      <c r="U32" s="124" t="s">
        <v>118</v>
      </c>
      <c r="V32" s="205" t="s">
        <v>239</v>
      </c>
      <c r="W32" s="58" t="s">
        <v>400</v>
      </c>
      <c r="X32" s="58"/>
      <c r="Y32" s="155" t="s">
        <v>127</v>
      </c>
    </row>
    <row r="33" spans="1:25" ht="25.5">
      <c r="A33" s="314"/>
      <c r="B33" s="314"/>
      <c r="C33" s="314"/>
      <c r="D33" s="456"/>
      <c r="E33" s="405"/>
      <c r="F33" s="205" t="s">
        <v>26</v>
      </c>
      <c r="G33" s="44" t="s">
        <v>56</v>
      </c>
      <c r="H33" s="157" t="s">
        <v>55</v>
      </c>
      <c r="I33" s="142"/>
      <c r="J33" s="11">
        <v>5.0999999999999996</v>
      </c>
      <c r="K33" s="156">
        <f t="shared" si="14"/>
        <v>5.0999999999999996</v>
      </c>
      <c r="L33" s="107"/>
      <c r="M33" s="108"/>
      <c r="N33" s="143">
        <v>2.9</v>
      </c>
      <c r="O33" s="156">
        <f t="shared" si="15"/>
        <v>2.9</v>
      </c>
      <c r="P33" s="107"/>
      <c r="Q33" s="241"/>
      <c r="R33" s="237">
        <f t="shared" si="5"/>
        <v>2.9</v>
      </c>
      <c r="S33" s="238">
        <f t="shared" si="6"/>
        <v>2.1999999999999997</v>
      </c>
      <c r="T33" s="239"/>
      <c r="U33" s="124" t="s">
        <v>165</v>
      </c>
      <c r="V33" s="205" t="s">
        <v>240</v>
      </c>
      <c r="W33" s="58" t="s">
        <v>401</v>
      </c>
      <c r="X33" s="58"/>
      <c r="Y33" s="155" t="s">
        <v>127</v>
      </c>
    </row>
    <row r="34" spans="1:25" ht="25.5">
      <c r="A34" s="314"/>
      <c r="B34" s="314"/>
      <c r="C34" s="314"/>
      <c r="D34" s="456"/>
      <c r="E34" s="405"/>
      <c r="F34" s="205" t="s">
        <v>26</v>
      </c>
      <c r="G34" s="44" t="s">
        <v>75</v>
      </c>
      <c r="H34" s="148" t="s">
        <v>55</v>
      </c>
      <c r="I34" s="142"/>
      <c r="J34" s="217">
        <v>0.52100000000000002</v>
      </c>
      <c r="K34" s="156">
        <f t="shared" ref="K34:K37" si="16">SUM(J34-M34)</f>
        <v>0.52100000000000002</v>
      </c>
      <c r="L34" s="217"/>
      <c r="M34" s="144"/>
      <c r="N34" s="260">
        <v>0.5</v>
      </c>
      <c r="O34" s="156">
        <f t="shared" si="15"/>
        <v>0.5</v>
      </c>
      <c r="P34" s="261"/>
      <c r="Q34" s="56"/>
      <c r="R34" s="237">
        <f t="shared" si="5"/>
        <v>0.5</v>
      </c>
      <c r="S34" s="238">
        <f t="shared" si="6"/>
        <v>2.1000000000000019E-2</v>
      </c>
      <c r="T34" s="239"/>
      <c r="U34" s="145" t="s">
        <v>164</v>
      </c>
      <c r="V34" s="205" t="s">
        <v>241</v>
      </c>
      <c r="W34" s="58" t="s">
        <v>402</v>
      </c>
      <c r="X34" s="58"/>
      <c r="Y34" s="155" t="s">
        <v>127</v>
      </c>
    </row>
    <row r="35" spans="1:25" ht="25.5">
      <c r="A35" s="314"/>
      <c r="B35" s="314"/>
      <c r="C35" s="314"/>
      <c r="D35" s="456"/>
      <c r="E35" s="405"/>
      <c r="F35" s="205" t="s">
        <v>26</v>
      </c>
      <c r="G35" s="44" t="s">
        <v>75</v>
      </c>
      <c r="H35" s="148" t="s">
        <v>203</v>
      </c>
      <c r="I35" s="9"/>
      <c r="J35" s="215">
        <v>14.946999999999999</v>
      </c>
      <c r="K35" s="156">
        <f t="shared" si="16"/>
        <v>14.946999999999999</v>
      </c>
      <c r="L35" s="215">
        <v>5.7590000000000003</v>
      </c>
      <c r="M35" s="15"/>
      <c r="N35" s="262">
        <v>14.9</v>
      </c>
      <c r="O35" s="156">
        <f t="shared" si="15"/>
        <v>14.9</v>
      </c>
      <c r="P35" s="263">
        <v>5.8</v>
      </c>
      <c r="Q35" s="57"/>
      <c r="R35" s="237">
        <f t="shared" si="5"/>
        <v>14.9</v>
      </c>
      <c r="S35" s="238">
        <f t="shared" si="6"/>
        <v>4.699999999999882E-2</v>
      </c>
      <c r="T35" s="239"/>
      <c r="U35" s="145" t="s">
        <v>204</v>
      </c>
      <c r="V35" s="205" t="s">
        <v>12</v>
      </c>
      <c r="W35" s="58" t="s">
        <v>12</v>
      </c>
      <c r="X35" s="58"/>
      <c r="Y35" s="155" t="s">
        <v>127</v>
      </c>
    </row>
    <row r="36" spans="1:25" ht="38.25">
      <c r="A36" s="314"/>
      <c r="B36" s="314"/>
      <c r="C36" s="314"/>
      <c r="D36" s="456"/>
      <c r="E36" s="405"/>
      <c r="F36" s="205" t="s">
        <v>26</v>
      </c>
      <c r="G36" s="44" t="s">
        <v>75</v>
      </c>
      <c r="H36" s="148" t="s">
        <v>203</v>
      </c>
      <c r="I36" s="9"/>
      <c r="J36" s="215">
        <v>3.8</v>
      </c>
      <c r="K36" s="156">
        <f t="shared" ref="K36" si="17">SUM(J36-M36)</f>
        <v>3.8</v>
      </c>
      <c r="L36" s="215">
        <v>3.6219999999999999</v>
      </c>
      <c r="M36" s="15"/>
      <c r="N36" s="262">
        <v>3.4</v>
      </c>
      <c r="O36" s="156">
        <f t="shared" si="15"/>
        <v>3.4</v>
      </c>
      <c r="P36" s="263">
        <v>3.3</v>
      </c>
      <c r="Q36" s="57"/>
      <c r="R36" s="237">
        <f t="shared" si="5"/>
        <v>3.4</v>
      </c>
      <c r="S36" s="238">
        <f t="shared" si="6"/>
        <v>0.39999999999999991</v>
      </c>
      <c r="T36" s="239"/>
      <c r="U36" s="135" t="s">
        <v>336</v>
      </c>
      <c r="V36" s="205" t="s">
        <v>12</v>
      </c>
      <c r="W36" s="58" t="s">
        <v>12</v>
      </c>
      <c r="X36" s="58"/>
      <c r="Y36" s="155" t="s">
        <v>127</v>
      </c>
    </row>
    <row r="37" spans="1:25" ht="26.25" thickBot="1">
      <c r="A37" s="314"/>
      <c r="B37" s="314"/>
      <c r="C37" s="314"/>
      <c r="D37" s="456"/>
      <c r="E37" s="405"/>
      <c r="F37" s="205" t="s">
        <v>26</v>
      </c>
      <c r="G37" s="44" t="s">
        <v>39</v>
      </c>
      <c r="H37" s="148" t="s">
        <v>54</v>
      </c>
      <c r="I37" s="142"/>
      <c r="J37" s="14"/>
      <c r="K37" s="156">
        <f t="shared" si="16"/>
        <v>0</v>
      </c>
      <c r="L37" s="5"/>
      <c r="M37" s="15"/>
      <c r="N37" s="13">
        <v>2.6</v>
      </c>
      <c r="O37" s="156">
        <f t="shared" si="15"/>
        <v>2.6</v>
      </c>
      <c r="P37" s="5">
        <v>2.6</v>
      </c>
      <c r="Q37" s="57"/>
      <c r="R37" s="237">
        <f t="shared" si="5"/>
        <v>2.6</v>
      </c>
      <c r="S37" s="238">
        <f t="shared" si="6"/>
        <v>-2.6</v>
      </c>
      <c r="T37" s="239"/>
      <c r="U37" s="145" t="s">
        <v>243</v>
      </c>
      <c r="V37" s="205" t="s">
        <v>242</v>
      </c>
      <c r="W37" s="58" t="s">
        <v>212</v>
      </c>
      <c r="X37" s="58"/>
      <c r="Y37" s="155" t="s">
        <v>127</v>
      </c>
    </row>
    <row r="38" spans="1:25" ht="13.5" thickBot="1">
      <c r="A38" s="314"/>
      <c r="B38" s="314"/>
      <c r="C38" s="314"/>
      <c r="D38" s="456"/>
      <c r="E38" s="405"/>
      <c r="F38" s="58"/>
      <c r="G38" s="321" t="s">
        <v>31</v>
      </c>
      <c r="H38" s="322"/>
      <c r="I38" s="50">
        <f t="shared" ref="I38:Q38" si="18">SUM(I31:I37)</f>
        <v>0</v>
      </c>
      <c r="J38" s="51">
        <f t="shared" si="18"/>
        <v>861.298</v>
      </c>
      <c r="K38" s="52">
        <f t="shared" si="18"/>
        <v>861.298</v>
      </c>
      <c r="L38" s="52">
        <f t="shared" si="18"/>
        <v>760.21100000000001</v>
      </c>
      <c r="M38" s="52">
        <f t="shared" si="18"/>
        <v>0</v>
      </c>
      <c r="N38" s="52">
        <f t="shared" si="18"/>
        <v>859.2</v>
      </c>
      <c r="O38" s="52">
        <f t="shared" si="18"/>
        <v>859.2</v>
      </c>
      <c r="P38" s="52">
        <f t="shared" si="18"/>
        <v>756.39999999999986</v>
      </c>
      <c r="Q38" s="50">
        <f t="shared" si="18"/>
        <v>0</v>
      </c>
      <c r="R38" s="237">
        <f t="shared" si="5"/>
        <v>859.2</v>
      </c>
      <c r="S38" s="238">
        <f t="shared" si="6"/>
        <v>2.0979999999999563</v>
      </c>
      <c r="T38" s="239"/>
      <c r="U38" s="124"/>
      <c r="V38" s="205"/>
      <c r="W38" s="58"/>
      <c r="X38" s="58"/>
      <c r="Y38" s="155"/>
    </row>
    <row r="39" spans="1:25">
      <c r="A39" s="453" t="s">
        <v>29</v>
      </c>
      <c r="B39" s="453" t="s">
        <v>29</v>
      </c>
      <c r="C39" s="453" t="s">
        <v>32</v>
      </c>
      <c r="D39" s="457" t="s">
        <v>192</v>
      </c>
      <c r="E39" s="394" t="s">
        <v>306</v>
      </c>
      <c r="F39" s="204" t="s">
        <v>12</v>
      </c>
      <c r="G39" s="44" t="s">
        <v>145</v>
      </c>
      <c r="H39" s="148" t="s">
        <v>30</v>
      </c>
      <c r="I39" s="8"/>
      <c r="J39" s="53">
        <v>2.5000000000000001E-2</v>
      </c>
      <c r="K39" s="59">
        <f>SUM(J39-M39)</f>
        <v>2.5000000000000001E-2</v>
      </c>
      <c r="L39" s="59"/>
      <c r="M39" s="12"/>
      <c r="N39" s="10"/>
      <c r="O39" s="59">
        <f>SUM(N39-Q39)</f>
        <v>0</v>
      </c>
      <c r="P39" s="59"/>
      <c r="Q39" s="88"/>
      <c r="R39" s="237">
        <f t="shared" si="5"/>
        <v>0</v>
      </c>
      <c r="S39" s="238">
        <f t="shared" si="6"/>
        <v>2.5000000000000001E-2</v>
      </c>
      <c r="T39" s="239"/>
      <c r="U39" s="145" t="s">
        <v>177</v>
      </c>
      <c r="V39" s="205"/>
      <c r="W39" s="58"/>
      <c r="X39" s="58"/>
      <c r="Y39" s="151" t="s">
        <v>78</v>
      </c>
    </row>
    <row r="40" spans="1:25" ht="13.5" thickBot="1">
      <c r="A40" s="454"/>
      <c r="B40" s="454"/>
      <c r="C40" s="454"/>
      <c r="D40" s="458"/>
      <c r="E40" s="395"/>
      <c r="F40" s="205"/>
      <c r="G40" s="44"/>
      <c r="H40" s="148"/>
      <c r="I40" s="9"/>
      <c r="J40" s="14"/>
      <c r="K40" s="156">
        <f t="shared" ref="K40" si="19">SUM(J40-M40)</f>
        <v>0</v>
      </c>
      <c r="L40" s="5"/>
      <c r="M40" s="15"/>
      <c r="N40" s="13"/>
      <c r="O40" s="156">
        <f t="shared" ref="O40" si="20">SUM(N40-Q40)</f>
        <v>0</v>
      </c>
      <c r="P40" s="5"/>
      <c r="Q40" s="57"/>
      <c r="R40" s="237">
        <f t="shared" si="5"/>
        <v>0</v>
      </c>
      <c r="S40" s="238">
        <f t="shared" si="6"/>
        <v>0</v>
      </c>
      <c r="T40" s="239"/>
      <c r="U40" s="145"/>
      <c r="V40" s="205"/>
      <c r="W40" s="58"/>
      <c r="X40" s="58"/>
      <c r="Y40" s="155"/>
    </row>
    <row r="41" spans="1:25" ht="13.5" thickBot="1">
      <c r="A41" s="455"/>
      <c r="B41" s="455"/>
      <c r="C41" s="455"/>
      <c r="D41" s="459"/>
      <c r="E41" s="396"/>
      <c r="F41" s="391" t="s">
        <v>31</v>
      </c>
      <c r="G41" s="393"/>
      <c r="H41" s="393"/>
      <c r="I41" s="154">
        <f t="shared" ref="I41:Q41" si="21">SUM(I21+I30+I38+I39)</f>
        <v>0</v>
      </c>
      <c r="J41" s="154">
        <f t="shared" si="21"/>
        <v>2835.9829999999997</v>
      </c>
      <c r="K41" s="154">
        <f t="shared" si="21"/>
        <v>2832.0830000000001</v>
      </c>
      <c r="L41" s="154">
        <f t="shared" si="21"/>
        <v>2489.5590000000002</v>
      </c>
      <c r="M41" s="233">
        <f t="shared" si="21"/>
        <v>3.9</v>
      </c>
      <c r="N41" s="154">
        <f t="shared" si="21"/>
        <v>2811.5</v>
      </c>
      <c r="O41" s="154">
        <f t="shared" si="21"/>
        <v>2807.5999999999995</v>
      </c>
      <c r="P41" s="154">
        <f t="shared" si="21"/>
        <v>2465.8999999999996</v>
      </c>
      <c r="Q41" s="154">
        <f t="shared" si="21"/>
        <v>3.9</v>
      </c>
      <c r="R41" s="237">
        <f t="shared" si="5"/>
        <v>2811.5</v>
      </c>
      <c r="S41" s="238">
        <f t="shared" si="6"/>
        <v>24.48299999999972</v>
      </c>
      <c r="T41" s="239"/>
      <c r="U41" s="145"/>
      <c r="V41" s="1"/>
      <c r="W41" s="181"/>
      <c r="X41" s="181"/>
      <c r="Y41" s="152"/>
    </row>
    <row r="42" spans="1:25" ht="89.25">
      <c r="A42" s="367" t="s">
        <v>29</v>
      </c>
      <c r="B42" s="341" t="s">
        <v>29</v>
      </c>
      <c r="C42" s="341" t="s">
        <v>34</v>
      </c>
      <c r="D42" s="339" t="s">
        <v>198</v>
      </c>
      <c r="E42" s="325" t="s">
        <v>33</v>
      </c>
      <c r="F42" s="204" t="s">
        <v>25</v>
      </c>
      <c r="G42" s="44" t="s">
        <v>145</v>
      </c>
      <c r="H42" s="148" t="s">
        <v>51</v>
      </c>
      <c r="I42" s="9"/>
      <c r="J42" s="14">
        <v>699.96100000000001</v>
      </c>
      <c r="K42" s="5">
        <f t="shared" ref="K42:K45" si="22">SUM(J42-M42)</f>
        <v>693.26099999999997</v>
      </c>
      <c r="L42" s="5">
        <v>667.46100000000001</v>
      </c>
      <c r="M42" s="15">
        <v>6.7</v>
      </c>
      <c r="N42" s="13">
        <v>700</v>
      </c>
      <c r="O42" s="5">
        <f t="shared" ref="O42:O45" si="23">SUM(N42-Q42)</f>
        <v>693.3</v>
      </c>
      <c r="P42" s="5">
        <v>667.5</v>
      </c>
      <c r="Q42" s="57">
        <v>6.7</v>
      </c>
      <c r="R42" s="237">
        <f t="shared" si="5"/>
        <v>700</v>
      </c>
      <c r="S42" s="238">
        <f t="shared" si="6"/>
        <v>-3.8999999999987267E-2</v>
      </c>
      <c r="T42" s="239"/>
      <c r="U42" s="124" t="s">
        <v>186</v>
      </c>
      <c r="V42" s="205" t="s">
        <v>225</v>
      </c>
      <c r="W42" s="58" t="s">
        <v>403</v>
      </c>
      <c r="X42" s="58"/>
      <c r="Y42" s="155" t="s">
        <v>81</v>
      </c>
    </row>
    <row r="43" spans="1:25" ht="25.5">
      <c r="A43" s="367"/>
      <c r="B43" s="341"/>
      <c r="C43" s="341"/>
      <c r="D43" s="339"/>
      <c r="E43" s="325"/>
      <c r="F43" s="205" t="s">
        <v>25</v>
      </c>
      <c r="G43" s="44" t="s">
        <v>39</v>
      </c>
      <c r="H43" s="148" t="s">
        <v>51</v>
      </c>
      <c r="I43" s="142"/>
      <c r="J43" s="11">
        <v>466.7</v>
      </c>
      <c r="K43" s="156">
        <f t="shared" si="22"/>
        <v>465.4</v>
      </c>
      <c r="L43" s="156">
        <v>386.5</v>
      </c>
      <c r="M43" s="144">
        <v>1.3</v>
      </c>
      <c r="N43" s="143">
        <v>468.5</v>
      </c>
      <c r="O43" s="156">
        <f t="shared" si="23"/>
        <v>467.2</v>
      </c>
      <c r="P43" s="156">
        <v>389.5</v>
      </c>
      <c r="Q43" s="56">
        <v>1.3</v>
      </c>
      <c r="R43" s="237">
        <f t="shared" si="5"/>
        <v>468.5</v>
      </c>
      <c r="S43" s="238">
        <f t="shared" si="6"/>
        <v>-1.8000000000000114</v>
      </c>
      <c r="T43" s="239"/>
      <c r="U43" s="124" t="s">
        <v>118</v>
      </c>
      <c r="V43" s="205" t="s">
        <v>226</v>
      </c>
      <c r="W43" s="58" t="s">
        <v>226</v>
      </c>
      <c r="X43" s="58"/>
      <c r="Y43" s="155" t="s">
        <v>81</v>
      </c>
    </row>
    <row r="44" spans="1:25" ht="51">
      <c r="A44" s="367"/>
      <c r="B44" s="341"/>
      <c r="C44" s="341"/>
      <c r="D44" s="339"/>
      <c r="E44" s="325"/>
      <c r="F44" s="205" t="s">
        <v>25</v>
      </c>
      <c r="G44" s="44" t="s">
        <v>75</v>
      </c>
      <c r="H44" s="148" t="s">
        <v>203</v>
      </c>
      <c r="I44" s="142"/>
      <c r="J44" s="11">
        <v>21.03</v>
      </c>
      <c r="K44" s="156">
        <f t="shared" si="22"/>
        <v>19.03</v>
      </c>
      <c r="L44" s="156">
        <v>9.4339999999999993</v>
      </c>
      <c r="M44" s="144">
        <v>2</v>
      </c>
      <c r="N44" s="143">
        <v>21</v>
      </c>
      <c r="O44" s="156">
        <f t="shared" si="23"/>
        <v>19</v>
      </c>
      <c r="P44" s="156">
        <v>9.4</v>
      </c>
      <c r="Q44" s="56">
        <v>2</v>
      </c>
      <c r="R44" s="237">
        <f t="shared" si="5"/>
        <v>21</v>
      </c>
      <c r="S44" s="238">
        <f t="shared" si="6"/>
        <v>3.0000000000001137E-2</v>
      </c>
      <c r="T44" s="239"/>
      <c r="U44" s="145" t="s">
        <v>77</v>
      </c>
      <c r="V44" s="205" t="s">
        <v>227</v>
      </c>
      <c r="W44" s="58" t="s">
        <v>227</v>
      </c>
      <c r="X44" s="58"/>
      <c r="Y44" s="155" t="s">
        <v>81</v>
      </c>
    </row>
    <row r="45" spans="1:25" ht="38.25">
      <c r="A45" s="367"/>
      <c r="B45" s="341"/>
      <c r="C45" s="341"/>
      <c r="D45" s="339"/>
      <c r="E45" s="325"/>
      <c r="F45" s="205" t="s">
        <v>25</v>
      </c>
      <c r="G45" s="44" t="s">
        <v>75</v>
      </c>
      <c r="H45" s="148" t="s">
        <v>203</v>
      </c>
      <c r="I45" s="142"/>
      <c r="J45" s="11">
        <v>0.23400000000000001</v>
      </c>
      <c r="K45" s="156">
        <f t="shared" si="22"/>
        <v>0.23400000000000001</v>
      </c>
      <c r="L45" s="156">
        <v>0.223</v>
      </c>
      <c r="M45" s="144"/>
      <c r="N45" s="143">
        <v>0</v>
      </c>
      <c r="O45" s="156">
        <f t="shared" si="23"/>
        <v>0</v>
      </c>
      <c r="P45" s="156">
        <v>0</v>
      </c>
      <c r="Q45" s="56"/>
      <c r="R45" s="237">
        <f t="shared" si="5"/>
        <v>0</v>
      </c>
      <c r="S45" s="238">
        <f t="shared" si="6"/>
        <v>0.23400000000000001</v>
      </c>
      <c r="T45" s="239"/>
      <c r="U45" s="145" t="s">
        <v>332</v>
      </c>
      <c r="V45" s="205" t="s">
        <v>60</v>
      </c>
      <c r="W45" s="58" t="s">
        <v>212</v>
      </c>
      <c r="X45" s="58"/>
      <c r="Y45" s="155" t="s">
        <v>81</v>
      </c>
    </row>
    <row r="46" spans="1:25" ht="38.25">
      <c r="A46" s="367"/>
      <c r="B46" s="341"/>
      <c r="C46" s="341"/>
      <c r="D46" s="339"/>
      <c r="E46" s="325"/>
      <c r="F46" s="205" t="s">
        <v>25</v>
      </c>
      <c r="G46" s="44" t="s">
        <v>75</v>
      </c>
      <c r="H46" s="148" t="s">
        <v>203</v>
      </c>
      <c r="I46" s="142"/>
      <c r="J46" s="11">
        <v>2</v>
      </c>
      <c r="K46" s="156">
        <f t="shared" ref="K46" si="24">SUM(J46-M46)</f>
        <v>2</v>
      </c>
      <c r="L46" s="156">
        <v>1.907</v>
      </c>
      <c r="M46" s="144"/>
      <c r="N46" s="143">
        <v>2</v>
      </c>
      <c r="O46" s="156">
        <f t="shared" ref="O46" si="25">SUM(N46-Q46)</f>
        <v>2</v>
      </c>
      <c r="P46" s="156">
        <v>1.9</v>
      </c>
      <c r="Q46" s="56"/>
      <c r="R46" s="237">
        <f t="shared" si="5"/>
        <v>2</v>
      </c>
      <c r="S46" s="238">
        <f t="shared" si="6"/>
        <v>0</v>
      </c>
      <c r="T46" s="239"/>
      <c r="U46" s="135" t="s">
        <v>336</v>
      </c>
      <c r="V46" s="205" t="s">
        <v>12</v>
      </c>
      <c r="W46" s="58" t="s">
        <v>12</v>
      </c>
      <c r="X46" s="58"/>
      <c r="Y46" s="155" t="s">
        <v>81</v>
      </c>
    </row>
    <row r="47" spans="1:25" ht="25.5">
      <c r="A47" s="367"/>
      <c r="B47" s="341"/>
      <c r="C47" s="341"/>
      <c r="D47" s="339"/>
      <c r="E47" s="325"/>
      <c r="F47" s="205" t="s">
        <v>25</v>
      </c>
      <c r="G47" s="44" t="s">
        <v>56</v>
      </c>
      <c r="H47" s="148" t="s">
        <v>51</v>
      </c>
      <c r="I47" s="142"/>
      <c r="J47" s="11">
        <v>10.9</v>
      </c>
      <c r="K47" s="156">
        <f>SUM(J47-M47)</f>
        <v>10.9</v>
      </c>
      <c r="L47" s="156">
        <v>3.6</v>
      </c>
      <c r="M47" s="144"/>
      <c r="N47" s="143">
        <v>9.4</v>
      </c>
      <c r="O47" s="156">
        <f>SUM(N47-Q47)</f>
        <v>9.4</v>
      </c>
      <c r="P47" s="156">
        <v>3.6</v>
      </c>
      <c r="Q47" s="56"/>
      <c r="R47" s="237">
        <f t="shared" si="5"/>
        <v>9.4</v>
      </c>
      <c r="S47" s="238">
        <f t="shared" si="6"/>
        <v>1.5</v>
      </c>
      <c r="T47" s="239"/>
      <c r="U47" s="145" t="s">
        <v>164</v>
      </c>
      <c r="V47" s="205" t="s">
        <v>267</v>
      </c>
      <c r="W47" s="58" t="s">
        <v>404</v>
      </c>
      <c r="X47" s="58"/>
      <c r="Y47" s="155" t="s">
        <v>81</v>
      </c>
    </row>
    <row r="48" spans="1:25" ht="25.5">
      <c r="A48" s="367"/>
      <c r="B48" s="341"/>
      <c r="C48" s="341"/>
      <c r="D48" s="339"/>
      <c r="E48" s="325"/>
      <c r="F48" s="205" t="s">
        <v>25</v>
      </c>
      <c r="G48" s="44" t="s">
        <v>75</v>
      </c>
      <c r="H48" s="148" t="s">
        <v>51</v>
      </c>
      <c r="I48" s="9"/>
      <c r="J48" s="14">
        <v>2.9750000000000001</v>
      </c>
      <c r="K48" s="156">
        <f t="shared" ref="K48:K49" si="26">SUM(J48-M48)</f>
        <v>2.9750000000000001</v>
      </c>
      <c r="L48" s="5"/>
      <c r="M48" s="15"/>
      <c r="N48" s="13">
        <v>3</v>
      </c>
      <c r="O48" s="156">
        <f t="shared" ref="O48:O50" si="27">SUM(N48-Q48)</f>
        <v>3</v>
      </c>
      <c r="P48" s="5"/>
      <c r="Q48" s="57"/>
      <c r="R48" s="237">
        <f t="shared" si="5"/>
        <v>3</v>
      </c>
      <c r="S48" s="238">
        <f t="shared" si="6"/>
        <v>-2.4999999999999911E-2</v>
      </c>
      <c r="T48" s="239"/>
      <c r="U48" s="145" t="s">
        <v>204</v>
      </c>
      <c r="V48" s="205" t="s">
        <v>268</v>
      </c>
      <c r="W48" s="58" t="s">
        <v>268</v>
      </c>
      <c r="X48" s="58"/>
      <c r="Y48" s="155" t="s">
        <v>81</v>
      </c>
    </row>
    <row r="49" spans="1:25" ht="25.5">
      <c r="A49" s="367"/>
      <c r="B49" s="341"/>
      <c r="C49" s="341"/>
      <c r="D49" s="339"/>
      <c r="E49" s="325"/>
      <c r="F49" s="205" t="s">
        <v>25</v>
      </c>
      <c r="G49" s="44" t="s">
        <v>75</v>
      </c>
      <c r="H49" s="157" t="s">
        <v>51</v>
      </c>
      <c r="I49" s="9"/>
      <c r="J49" s="14">
        <v>64.8</v>
      </c>
      <c r="K49" s="156">
        <f t="shared" si="26"/>
        <v>64.399999999999991</v>
      </c>
      <c r="L49" s="5">
        <v>38.6</v>
      </c>
      <c r="M49" s="15">
        <v>0.4</v>
      </c>
      <c r="N49" s="13">
        <v>64.8</v>
      </c>
      <c r="O49" s="156">
        <f t="shared" si="27"/>
        <v>64.399999999999991</v>
      </c>
      <c r="P49" s="5">
        <v>38.6</v>
      </c>
      <c r="Q49" s="57">
        <v>0.4</v>
      </c>
      <c r="R49" s="237">
        <f t="shared" si="5"/>
        <v>64.8</v>
      </c>
      <c r="S49" s="238">
        <f t="shared" si="6"/>
        <v>0</v>
      </c>
      <c r="T49" s="239"/>
      <c r="U49" s="124" t="s">
        <v>165</v>
      </c>
      <c r="V49" s="205" t="s">
        <v>269</v>
      </c>
      <c r="W49" s="58" t="s">
        <v>269</v>
      </c>
      <c r="X49" s="58"/>
      <c r="Y49" s="155" t="s">
        <v>81</v>
      </c>
    </row>
    <row r="50" spans="1:25" ht="26.25" thickBot="1">
      <c r="A50" s="367"/>
      <c r="B50" s="341"/>
      <c r="C50" s="341"/>
      <c r="D50" s="339"/>
      <c r="E50" s="325"/>
      <c r="F50" s="205" t="s">
        <v>25</v>
      </c>
      <c r="G50" s="44" t="s">
        <v>39</v>
      </c>
      <c r="H50" s="157" t="s">
        <v>51</v>
      </c>
      <c r="I50" s="9"/>
      <c r="J50" s="14"/>
      <c r="K50" s="5">
        <f t="shared" ref="K50" si="28">SUM(J50-M50)</f>
        <v>0</v>
      </c>
      <c r="L50" s="5"/>
      <c r="M50" s="15"/>
      <c r="N50" s="13"/>
      <c r="O50" s="5">
        <f t="shared" si="27"/>
        <v>0</v>
      </c>
      <c r="P50" s="5"/>
      <c r="Q50" s="57"/>
      <c r="R50" s="237">
        <f t="shared" si="5"/>
        <v>0</v>
      </c>
      <c r="S50" s="238">
        <f t="shared" si="6"/>
        <v>0</v>
      </c>
      <c r="T50" s="239"/>
      <c r="U50" s="145" t="s">
        <v>167</v>
      </c>
      <c r="V50" s="175" t="s">
        <v>26</v>
      </c>
      <c r="W50" s="182" t="s">
        <v>212</v>
      </c>
      <c r="X50" s="182"/>
      <c r="Y50" s="155" t="s">
        <v>81</v>
      </c>
    </row>
    <row r="51" spans="1:25" ht="15.75" thickBot="1">
      <c r="A51" s="367"/>
      <c r="B51" s="341"/>
      <c r="C51" s="341"/>
      <c r="D51" s="339"/>
      <c r="E51" s="325"/>
      <c r="F51" s="205"/>
      <c r="G51" s="330" t="s">
        <v>31</v>
      </c>
      <c r="H51" s="331"/>
      <c r="I51" s="50">
        <f t="shared" ref="I51:M51" si="29">SUM(I42:I50)</f>
        <v>0</v>
      </c>
      <c r="J51" s="51">
        <f t="shared" si="29"/>
        <v>1268.5999999999999</v>
      </c>
      <c r="K51" s="52">
        <f t="shared" si="29"/>
        <v>1258.2</v>
      </c>
      <c r="L51" s="52">
        <f t="shared" si="29"/>
        <v>1107.7249999999997</v>
      </c>
      <c r="M51" s="52">
        <f t="shared" si="29"/>
        <v>10.4</v>
      </c>
      <c r="N51" s="52">
        <f t="shared" ref="N51:Q51" si="30">SUM(N42:N50)</f>
        <v>1268.7</v>
      </c>
      <c r="O51" s="52">
        <f t="shared" si="30"/>
        <v>1258.3000000000002</v>
      </c>
      <c r="P51" s="52">
        <f t="shared" si="30"/>
        <v>1110.5</v>
      </c>
      <c r="Q51" s="50">
        <f t="shared" si="30"/>
        <v>10.4</v>
      </c>
      <c r="R51" s="237">
        <f t="shared" si="5"/>
        <v>1268.7</v>
      </c>
      <c r="S51" s="238">
        <f t="shared" si="6"/>
        <v>-0.10000000000013642</v>
      </c>
      <c r="T51" s="239"/>
      <c r="U51" s="124"/>
      <c r="V51" s="175"/>
      <c r="W51" s="182"/>
      <c r="X51" s="182"/>
      <c r="Y51" s="155"/>
    </row>
    <row r="52" spans="1:25" ht="63.75">
      <c r="A52" s="367"/>
      <c r="B52" s="341"/>
      <c r="C52" s="341"/>
      <c r="D52" s="339"/>
      <c r="E52" s="325"/>
      <c r="F52" s="205" t="s">
        <v>27</v>
      </c>
      <c r="G52" s="44" t="s">
        <v>145</v>
      </c>
      <c r="H52" s="157" t="s">
        <v>51</v>
      </c>
      <c r="I52" s="9"/>
      <c r="J52" s="14">
        <v>413.8</v>
      </c>
      <c r="K52" s="5">
        <f>SUM(J52-M52)</f>
        <v>413.8</v>
      </c>
      <c r="L52" s="5">
        <v>401</v>
      </c>
      <c r="M52" s="15"/>
      <c r="N52" s="13">
        <v>413.2</v>
      </c>
      <c r="O52" s="5">
        <f>SUM(N52-Q52)</f>
        <v>413.2</v>
      </c>
      <c r="P52" s="5">
        <v>400.6</v>
      </c>
      <c r="Q52" s="57"/>
      <c r="R52" s="237">
        <f t="shared" si="5"/>
        <v>413.2</v>
      </c>
      <c r="S52" s="238">
        <f t="shared" si="6"/>
        <v>0.60000000000002274</v>
      </c>
      <c r="T52" s="239"/>
      <c r="U52" s="124" t="s">
        <v>187</v>
      </c>
      <c r="V52" s="175" t="s">
        <v>276</v>
      </c>
      <c r="W52" s="182" t="s">
        <v>377</v>
      </c>
      <c r="X52" s="182"/>
      <c r="Y52" s="155" t="s">
        <v>80</v>
      </c>
    </row>
    <row r="53" spans="1:25" ht="25.5">
      <c r="A53" s="367"/>
      <c r="B53" s="341"/>
      <c r="C53" s="341"/>
      <c r="D53" s="339"/>
      <c r="E53" s="325"/>
      <c r="F53" s="205" t="s">
        <v>27</v>
      </c>
      <c r="G53" s="44" t="s">
        <v>39</v>
      </c>
      <c r="H53" s="157" t="s">
        <v>51</v>
      </c>
      <c r="I53" s="142"/>
      <c r="J53" s="11">
        <v>218.2</v>
      </c>
      <c r="K53" s="156">
        <f>SUM(J53-M53)</f>
        <v>216.7</v>
      </c>
      <c r="L53" s="156">
        <v>178.3</v>
      </c>
      <c r="M53" s="144">
        <v>1.5</v>
      </c>
      <c r="N53" s="143">
        <v>213.1</v>
      </c>
      <c r="O53" s="156">
        <f>SUM(N53-Q53)</f>
        <v>211.6</v>
      </c>
      <c r="P53" s="156">
        <v>174.5</v>
      </c>
      <c r="Q53" s="56">
        <v>1.5</v>
      </c>
      <c r="R53" s="237">
        <f t="shared" si="5"/>
        <v>213.1</v>
      </c>
      <c r="S53" s="238">
        <f t="shared" si="6"/>
        <v>5.0999999999999943</v>
      </c>
      <c r="T53" s="239"/>
      <c r="U53" s="124" t="s">
        <v>118</v>
      </c>
      <c r="V53" s="175" t="s">
        <v>247</v>
      </c>
      <c r="W53" s="182" t="s">
        <v>378</v>
      </c>
      <c r="X53" s="182"/>
      <c r="Y53" s="155" t="s">
        <v>80</v>
      </c>
    </row>
    <row r="54" spans="1:25" ht="25.5">
      <c r="A54" s="367"/>
      <c r="B54" s="341"/>
      <c r="C54" s="341"/>
      <c r="D54" s="339"/>
      <c r="E54" s="325"/>
      <c r="F54" s="205" t="s">
        <v>27</v>
      </c>
      <c r="G54" s="44" t="s">
        <v>39</v>
      </c>
      <c r="H54" s="148" t="s">
        <v>51</v>
      </c>
      <c r="I54" s="142"/>
      <c r="J54" s="11"/>
      <c r="K54" s="156">
        <f>SUM(J54-M54)</f>
        <v>0</v>
      </c>
      <c r="L54" s="156"/>
      <c r="M54" s="144"/>
      <c r="N54" s="143"/>
      <c r="O54" s="156">
        <f>SUM(N54-Q54)</f>
        <v>0</v>
      </c>
      <c r="P54" s="156"/>
      <c r="Q54" s="56"/>
      <c r="R54" s="237">
        <f t="shared" si="5"/>
        <v>0</v>
      </c>
      <c r="S54" s="238">
        <f t="shared" si="6"/>
        <v>0</v>
      </c>
      <c r="T54" s="239"/>
      <c r="U54" s="124" t="s">
        <v>165</v>
      </c>
      <c r="V54" s="175" t="s">
        <v>275</v>
      </c>
      <c r="W54" s="182" t="s">
        <v>379</v>
      </c>
      <c r="X54" s="182"/>
      <c r="Y54" s="155" t="s">
        <v>80</v>
      </c>
    </row>
    <row r="55" spans="1:25">
      <c r="A55" s="367"/>
      <c r="B55" s="341"/>
      <c r="C55" s="341"/>
      <c r="D55" s="339"/>
      <c r="E55" s="325"/>
      <c r="F55" s="205" t="s">
        <v>27</v>
      </c>
      <c r="G55" s="44" t="s">
        <v>75</v>
      </c>
      <c r="H55" s="148" t="s">
        <v>203</v>
      </c>
      <c r="I55" s="142"/>
      <c r="J55" s="11">
        <v>7.3949999999999996</v>
      </c>
      <c r="K55" s="156">
        <f t="shared" ref="K55:K58" si="31">SUM(J55-M55)</f>
        <v>7.3949999999999996</v>
      </c>
      <c r="L55" s="156">
        <v>2.7989999999999999</v>
      </c>
      <c r="M55" s="144"/>
      <c r="N55" s="143">
        <v>6.9</v>
      </c>
      <c r="O55" s="156">
        <f t="shared" ref="O55:O58" si="32">SUM(N55-Q55)</f>
        <v>6.9</v>
      </c>
      <c r="P55" s="156">
        <v>2.2999999999999998</v>
      </c>
      <c r="Q55" s="56"/>
      <c r="R55" s="237">
        <f t="shared" si="5"/>
        <v>6.9</v>
      </c>
      <c r="S55" s="238">
        <f t="shared" si="6"/>
        <v>0.49499999999999922</v>
      </c>
      <c r="T55" s="239"/>
      <c r="U55" s="135"/>
      <c r="V55" s="205"/>
      <c r="W55" s="58"/>
      <c r="X55" s="58"/>
      <c r="Y55" s="155" t="s">
        <v>80</v>
      </c>
    </row>
    <row r="56" spans="1:25" ht="38.25">
      <c r="A56" s="367"/>
      <c r="B56" s="341"/>
      <c r="C56" s="341"/>
      <c r="D56" s="339"/>
      <c r="E56" s="325"/>
      <c r="F56" s="205" t="s">
        <v>27</v>
      </c>
      <c r="G56" s="44" t="s">
        <v>75</v>
      </c>
      <c r="H56" s="148" t="s">
        <v>203</v>
      </c>
      <c r="I56" s="142"/>
      <c r="J56" s="11">
        <v>0.20499999999999999</v>
      </c>
      <c r="K56" s="156">
        <f t="shared" si="31"/>
        <v>0.20499999999999999</v>
      </c>
      <c r="L56" s="156">
        <v>0.19500000000000001</v>
      </c>
      <c r="M56" s="144"/>
      <c r="N56" s="143"/>
      <c r="O56" s="156">
        <f t="shared" si="32"/>
        <v>0</v>
      </c>
      <c r="P56" s="156"/>
      <c r="Q56" s="56"/>
      <c r="R56" s="237">
        <f t="shared" si="5"/>
        <v>0</v>
      </c>
      <c r="S56" s="238">
        <f t="shared" si="6"/>
        <v>0.20499999999999999</v>
      </c>
      <c r="T56" s="239"/>
      <c r="U56" s="135" t="s">
        <v>332</v>
      </c>
      <c r="V56" s="205" t="s">
        <v>23</v>
      </c>
      <c r="W56" s="58" t="s">
        <v>212</v>
      </c>
      <c r="X56" s="58"/>
      <c r="Y56" s="155" t="s">
        <v>80</v>
      </c>
    </row>
    <row r="57" spans="1:25" ht="38.25">
      <c r="A57" s="367"/>
      <c r="B57" s="341"/>
      <c r="C57" s="341"/>
      <c r="D57" s="339"/>
      <c r="E57" s="325"/>
      <c r="F57" s="205" t="s">
        <v>27</v>
      </c>
      <c r="G57" s="44" t="s">
        <v>75</v>
      </c>
      <c r="H57" s="148" t="s">
        <v>203</v>
      </c>
      <c r="I57" s="142"/>
      <c r="J57" s="11">
        <v>3.8</v>
      </c>
      <c r="K57" s="156">
        <f t="shared" ref="K57" si="33">SUM(J57-M57)</f>
        <v>3.8</v>
      </c>
      <c r="L57" s="156">
        <v>3.6219999999999999</v>
      </c>
      <c r="M57" s="144"/>
      <c r="N57" s="143">
        <v>3.7</v>
      </c>
      <c r="O57" s="156">
        <f t="shared" si="32"/>
        <v>3.7</v>
      </c>
      <c r="P57" s="156">
        <v>3.6</v>
      </c>
      <c r="Q57" s="56"/>
      <c r="R57" s="237">
        <f t="shared" si="5"/>
        <v>3.7</v>
      </c>
      <c r="S57" s="238">
        <f t="shared" si="6"/>
        <v>9.9999999999999645E-2</v>
      </c>
      <c r="T57" s="239"/>
      <c r="U57" s="135" t="s">
        <v>336</v>
      </c>
      <c r="V57" s="205" t="s">
        <v>12</v>
      </c>
      <c r="W57" s="58" t="s">
        <v>12</v>
      </c>
      <c r="X57" s="58"/>
      <c r="Y57" s="155" t="s">
        <v>80</v>
      </c>
    </row>
    <row r="58" spans="1:25" ht="25.5">
      <c r="A58" s="367"/>
      <c r="B58" s="341"/>
      <c r="C58" s="341"/>
      <c r="D58" s="339"/>
      <c r="E58" s="325"/>
      <c r="F58" s="205" t="s">
        <v>27</v>
      </c>
      <c r="G58" s="44" t="s">
        <v>56</v>
      </c>
      <c r="H58" s="148" t="s">
        <v>51</v>
      </c>
      <c r="I58" s="142"/>
      <c r="J58" s="11">
        <v>9</v>
      </c>
      <c r="K58" s="156">
        <f t="shared" si="31"/>
        <v>9</v>
      </c>
      <c r="L58" s="156"/>
      <c r="M58" s="144"/>
      <c r="N58" s="143">
        <v>4.2</v>
      </c>
      <c r="O58" s="156">
        <f t="shared" si="32"/>
        <v>4.2</v>
      </c>
      <c r="P58" s="156"/>
      <c r="Q58" s="56"/>
      <c r="R58" s="237">
        <f t="shared" si="5"/>
        <v>4.2</v>
      </c>
      <c r="S58" s="238">
        <f t="shared" si="6"/>
        <v>4.8</v>
      </c>
      <c r="T58" s="239"/>
      <c r="U58" s="145" t="s">
        <v>140</v>
      </c>
      <c r="V58" s="205" t="s">
        <v>274</v>
      </c>
      <c r="W58" s="58" t="s">
        <v>28</v>
      </c>
      <c r="X58" s="58"/>
      <c r="Y58" s="155" t="s">
        <v>80</v>
      </c>
    </row>
    <row r="59" spans="1:25" ht="26.25" thickBot="1">
      <c r="A59" s="367"/>
      <c r="B59" s="341"/>
      <c r="C59" s="341"/>
      <c r="D59" s="339"/>
      <c r="E59" s="325"/>
      <c r="F59" s="205" t="s">
        <v>27</v>
      </c>
      <c r="G59" s="44" t="s">
        <v>75</v>
      </c>
      <c r="H59" s="148" t="s">
        <v>51</v>
      </c>
      <c r="I59" s="142"/>
      <c r="J59" s="11"/>
      <c r="K59" s="156">
        <f>SUM(J59-M59)</f>
        <v>0</v>
      </c>
      <c r="L59" s="156"/>
      <c r="M59" s="144"/>
      <c r="N59" s="143">
        <v>0.6</v>
      </c>
      <c r="O59" s="156">
        <f>SUM(N59-Q59)</f>
        <v>0.6</v>
      </c>
      <c r="P59" s="156"/>
      <c r="Q59" s="56"/>
      <c r="R59" s="237">
        <f t="shared" si="5"/>
        <v>0.6</v>
      </c>
      <c r="S59" s="238">
        <f t="shared" si="6"/>
        <v>-0.6</v>
      </c>
      <c r="T59" s="239"/>
      <c r="U59" s="145" t="s">
        <v>63</v>
      </c>
      <c r="V59" s="205" t="s">
        <v>248</v>
      </c>
      <c r="W59" s="58" t="s">
        <v>248</v>
      </c>
      <c r="X59" s="58"/>
      <c r="Y59" s="155" t="s">
        <v>80</v>
      </c>
    </row>
    <row r="60" spans="1:25" ht="13.5" thickBot="1">
      <c r="A60" s="367"/>
      <c r="B60" s="341"/>
      <c r="C60" s="341"/>
      <c r="D60" s="339"/>
      <c r="E60" s="325"/>
      <c r="F60" s="205"/>
      <c r="G60" s="330" t="s">
        <v>31</v>
      </c>
      <c r="H60" s="331"/>
      <c r="I60" s="50">
        <f t="shared" ref="I60:M60" si="34">SUM(I52:I59)</f>
        <v>0</v>
      </c>
      <c r="J60" s="51">
        <f t="shared" si="34"/>
        <v>652.4</v>
      </c>
      <c r="K60" s="52">
        <f t="shared" si="34"/>
        <v>650.9</v>
      </c>
      <c r="L60" s="52">
        <f t="shared" si="34"/>
        <v>585.91599999999994</v>
      </c>
      <c r="M60" s="52">
        <f t="shared" si="34"/>
        <v>1.5</v>
      </c>
      <c r="N60" s="52">
        <f t="shared" ref="N60:Q60" si="35">SUM(N52:N59)</f>
        <v>641.70000000000005</v>
      </c>
      <c r="O60" s="52">
        <f t="shared" si="35"/>
        <v>640.20000000000005</v>
      </c>
      <c r="P60" s="52">
        <f t="shared" si="35"/>
        <v>581</v>
      </c>
      <c r="Q60" s="50">
        <f t="shared" si="35"/>
        <v>1.5</v>
      </c>
      <c r="R60" s="237">
        <f t="shared" si="5"/>
        <v>641.70000000000005</v>
      </c>
      <c r="S60" s="238">
        <f t="shared" si="6"/>
        <v>10.699999999999932</v>
      </c>
      <c r="T60" s="239"/>
      <c r="U60" s="145"/>
      <c r="V60" s="205"/>
      <c r="W60" s="58"/>
      <c r="X60" s="58"/>
      <c r="Y60" s="155"/>
    </row>
    <row r="61" spans="1:25" ht="25.5">
      <c r="A61" s="367"/>
      <c r="B61" s="341"/>
      <c r="C61" s="341"/>
      <c r="D61" s="339"/>
      <c r="E61" s="325"/>
      <c r="F61" s="205" t="s">
        <v>24</v>
      </c>
      <c r="G61" s="44" t="s">
        <v>145</v>
      </c>
      <c r="H61" s="157" t="s">
        <v>51</v>
      </c>
      <c r="I61" s="9"/>
      <c r="J61" s="14">
        <v>489.9</v>
      </c>
      <c r="K61" s="5">
        <f t="shared" ref="K61:K67" si="36">SUM(J61-M61)</f>
        <v>477.9</v>
      </c>
      <c r="L61" s="5">
        <v>461.21</v>
      </c>
      <c r="M61" s="15">
        <v>12</v>
      </c>
      <c r="N61" s="13">
        <v>489.8</v>
      </c>
      <c r="O61" s="5">
        <f t="shared" ref="O61:O67" si="37">SUM(N61-Q61)</f>
        <v>477.8</v>
      </c>
      <c r="P61" s="5">
        <v>461</v>
      </c>
      <c r="Q61" s="57">
        <v>12</v>
      </c>
      <c r="R61" s="237">
        <f t="shared" si="5"/>
        <v>489.8</v>
      </c>
      <c r="S61" s="238">
        <f t="shared" si="6"/>
        <v>9.9999999999965894E-2</v>
      </c>
      <c r="T61" s="239"/>
      <c r="U61" s="124" t="s">
        <v>158</v>
      </c>
      <c r="V61" s="205" t="s">
        <v>246</v>
      </c>
      <c r="W61" s="58" t="s">
        <v>405</v>
      </c>
      <c r="X61" s="58"/>
      <c r="Y61" s="155" t="s">
        <v>82</v>
      </c>
    </row>
    <row r="62" spans="1:25" ht="25.5">
      <c r="A62" s="367"/>
      <c r="B62" s="341"/>
      <c r="C62" s="341"/>
      <c r="D62" s="339"/>
      <c r="E62" s="325"/>
      <c r="F62" s="205" t="s">
        <v>24</v>
      </c>
      <c r="G62" s="45" t="s">
        <v>39</v>
      </c>
      <c r="H62" s="157" t="s">
        <v>51</v>
      </c>
      <c r="I62" s="142"/>
      <c r="J62" s="11">
        <v>212.2</v>
      </c>
      <c r="K62" s="5">
        <f t="shared" si="36"/>
        <v>210.2</v>
      </c>
      <c r="L62" s="156">
        <v>152.30000000000001</v>
      </c>
      <c r="M62" s="144">
        <v>2</v>
      </c>
      <c r="N62" s="143">
        <v>211.1</v>
      </c>
      <c r="O62" s="5">
        <f t="shared" si="37"/>
        <v>209.1</v>
      </c>
      <c r="P62" s="156">
        <v>151.69999999999999</v>
      </c>
      <c r="Q62" s="56">
        <v>2</v>
      </c>
      <c r="R62" s="237">
        <f t="shared" si="5"/>
        <v>211.1</v>
      </c>
      <c r="S62" s="238">
        <f t="shared" si="6"/>
        <v>1.0999999999999943</v>
      </c>
      <c r="T62" s="239"/>
      <c r="U62" s="124" t="s">
        <v>118</v>
      </c>
      <c r="V62" s="205" t="s">
        <v>212</v>
      </c>
      <c r="W62" s="58" t="s">
        <v>212</v>
      </c>
      <c r="X62" s="58"/>
      <c r="Y62" s="155" t="s">
        <v>82</v>
      </c>
    </row>
    <row r="63" spans="1:25" ht="25.5">
      <c r="A63" s="367"/>
      <c r="B63" s="341"/>
      <c r="C63" s="341"/>
      <c r="D63" s="339"/>
      <c r="E63" s="325"/>
      <c r="F63" s="205" t="s">
        <v>24</v>
      </c>
      <c r="G63" s="44" t="s">
        <v>56</v>
      </c>
      <c r="H63" s="148" t="s">
        <v>51</v>
      </c>
      <c r="I63" s="142"/>
      <c r="J63" s="11">
        <v>6.8</v>
      </c>
      <c r="K63" s="156">
        <f t="shared" si="36"/>
        <v>4.3</v>
      </c>
      <c r="L63" s="156"/>
      <c r="M63" s="144">
        <v>2.5</v>
      </c>
      <c r="N63" s="143">
        <v>1.1000000000000001</v>
      </c>
      <c r="O63" s="156">
        <f t="shared" si="37"/>
        <v>0.70000000000000007</v>
      </c>
      <c r="P63" s="156"/>
      <c r="Q63" s="56">
        <v>0.4</v>
      </c>
      <c r="R63" s="237">
        <f t="shared" si="5"/>
        <v>1.1000000000000001</v>
      </c>
      <c r="S63" s="238">
        <f t="shared" si="6"/>
        <v>5.6999999999999993</v>
      </c>
      <c r="T63" s="239"/>
      <c r="U63" s="124" t="s">
        <v>165</v>
      </c>
      <c r="V63" s="205" t="s">
        <v>259</v>
      </c>
      <c r="W63" s="58" t="s">
        <v>259</v>
      </c>
      <c r="X63" s="58"/>
      <c r="Y63" s="155" t="s">
        <v>82</v>
      </c>
    </row>
    <row r="64" spans="1:25" ht="25.5">
      <c r="A64" s="367"/>
      <c r="B64" s="341"/>
      <c r="C64" s="341"/>
      <c r="D64" s="339"/>
      <c r="E64" s="325"/>
      <c r="F64" s="205" t="s">
        <v>24</v>
      </c>
      <c r="G64" s="44" t="s">
        <v>75</v>
      </c>
      <c r="H64" s="148" t="s">
        <v>51</v>
      </c>
      <c r="I64" s="142"/>
      <c r="J64" s="11">
        <v>2.16</v>
      </c>
      <c r="K64" s="156">
        <f t="shared" si="36"/>
        <v>2.16</v>
      </c>
      <c r="L64" s="156"/>
      <c r="M64" s="144"/>
      <c r="N64" s="143">
        <v>2.2000000000000002</v>
      </c>
      <c r="O64" s="156">
        <f t="shared" si="37"/>
        <v>2.2000000000000002</v>
      </c>
      <c r="P64" s="156"/>
      <c r="Q64" s="56"/>
      <c r="R64" s="237">
        <f t="shared" si="5"/>
        <v>2.2000000000000002</v>
      </c>
      <c r="S64" s="238">
        <f t="shared" si="6"/>
        <v>-4.0000000000000036E-2</v>
      </c>
      <c r="T64" s="239"/>
      <c r="U64" s="145" t="s">
        <v>164</v>
      </c>
      <c r="V64" s="205" t="s">
        <v>260</v>
      </c>
      <c r="W64" s="58" t="s">
        <v>260</v>
      </c>
      <c r="X64" s="58"/>
      <c r="Y64" s="155" t="s">
        <v>82</v>
      </c>
    </row>
    <row r="65" spans="1:25" ht="25.5">
      <c r="A65" s="367"/>
      <c r="B65" s="341"/>
      <c r="C65" s="341"/>
      <c r="D65" s="339"/>
      <c r="E65" s="325"/>
      <c r="F65" s="205" t="s">
        <v>24</v>
      </c>
      <c r="G65" s="44" t="s">
        <v>75</v>
      </c>
      <c r="H65" s="148" t="s">
        <v>203</v>
      </c>
      <c r="I65" s="142"/>
      <c r="J65" s="11">
        <v>11.446</v>
      </c>
      <c r="K65" s="156">
        <f t="shared" si="36"/>
        <v>9.2459999999999987</v>
      </c>
      <c r="L65" s="156">
        <v>4.7480000000000002</v>
      </c>
      <c r="M65" s="144">
        <v>2.2000000000000002</v>
      </c>
      <c r="N65" s="143">
        <v>10.7</v>
      </c>
      <c r="O65" s="156">
        <f t="shared" si="37"/>
        <v>8.5</v>
      </c>
      <c r="P65" s="156">
        <v>4.0999999999999996</v>
      </c>
      <c r="Q65" s="56">
        <v>2.2000000000000002</v>
      </c>
      <c r="R65" s="237">
        <f t="shared" si="5"/>
        <v>10.7</v>
      </c>
      <c r="S65" s="238">
        <f t="shared" si="6"/>
        <v>0.74600000000000044</v>
      </c>
      <c r="T65" s="239"/>
      <c r="U65" s="145" t="s">
        <v>204</v>
      </c>
      <c r="V65" s="205" t="s">
        <v>255</v>
      </c>
      <c r="W65" s="58" t="s">
        <v>255</v>
      </c>
      <c r="X65" s="58"/>
      <c r="Y65" s="155" t="s">
        <v>82</v>
      </c>
    </row>
    <row r="66" spans="1:25" ht="38.25">
      <c r="A66" s="367"/>
      <c r="B66" s="341"/>
      <c r="C66" s="341"/>
      <c r="D66" s="339"/>
      <c r="E66" s="325"/>
      <c r="F66" s="205" t="s">
        <v>24</v>
      </c>
      <c r="G66" s="44" t="s">
        <v>75</v>
      </c>
      <c r="H66" s="148" t="s">
        <v>203</v>
      </c>
      <c r="I66" s="142"/>
      <c r="J66" s="11"/>
      <c r="K66" s="156">
        <f t="shared" si="36"/>
        <v>0</v>
      </c>
      <c r="L66" s="156"/>
      <c r="M66" s="144"/>
      <c r="N66" s="143"/>
      <c r="O66" s="156">
        <f t="shared" si="37"/>
        <v>0</v>
      </c>
      <c r="P66" s="156"/>
      <c r="Q66" s="56"/>
      <c r="R66" s="237">
        <f t="shared" si="5"/>
        <v>0</v>
      </c>
      <c r="S66" s="238">
        <f t="shared" si="6"/>
        <v>0</v>
      </c>
      <c r="T66" s="239"/>
      <c r="U66" s="145" t="s">
        <v>332</v>
      </c>
      <c r="V66" s="205" t="s">
        <v>333</v>
      </c>
      <c r="W66" s="58" t="s">
        <v>333</v>
      </c>
      <c r="X66" s="58"/>
      <c r="Y66" s="155" t="s">
        <v>82</v>
      </c>
    </row>
    <row r="67" spans="1:25" ht="77.25" thickBot="1">
      <c r="A67" s="367"/>
      <c r="B67" s="341"/>
      <c r="C67" s="341"/>
      <c r="D67" s="339"/>
      <c r="E67" s="325"/>
      <c r="F67" s="205" t="s">
        <v>24</v>
      </c>
      <c r="G67" s="44" t="s">
        <v>39</v>
      </c>
      <c r="H67" s="148" t="s">
        <v>54</v>
      </c>
      <c r="I67" s="142"/>
      <c r="J67" s="11">
        <v>1.8</v>
      </c>
      <c r="K67" s="156">
        <f t="shared" si="36"/>
        <v>1.8</v>
      </c>
      <c r="L67" s="156"/>
      <c r="M67" s="144"/>
      <c r="N67" s="143">
        <v>1.8</v>
      </c>
      <c r="O67" s="156">
        <f t="shared" si="37"/>
        <v>1.8</v>
      </c>
      <c r="P67" s="156"/>
      <c r="Q67" s="56"/>
      <c r="R67" s="237">
        <f t="shared" si="5"/>
        <v>1.8</v>
      </c>
      <c r="S67" s="238">
        <f t="shared" si="6"/>
        <v>0</v>
      </c>
      <c r="T67" s="239"/>
      <c r="U67" s="117" t="s">
        <v>159</v>
      </c>
      <c r="V67" s="205" t="s">
        <v>220</v>
      </c>
      <c r="W67" s="58" t="s">
        <v>220</v>
      </c>
      <c r="X67" s="58"/>
      <c r="Y67" s="155" t="s">
        <v>82</v>
      </c>
    </row>
    <row r="68" spans="1:25" ht="13.5" thickBot="1">
      <c r="A68" s="212"/>
      <c r="B68" s="203"/>
      <c r="C68" s="203"/>
      <c r="D68" s="207"/>
      <c r="E68" s="325"/>
      <c r="F68" s="205"/>
      <c r="G68" s="393" t="s">
        <v>31</v>
      </c>
      <c r="H68" s="393"/>
      <c r="I68" s="154">
        <f t="shared" ref="I68:M68" si="38">SUM(I61:I67)</f>
        <v>0</v>
      </c>
      <c r="J68" s="220">
        <f t="shared" si="38"/>
        <v>724.30599999999981</v>
      </c>
      <c r="K68" s="219">
        <f t="shared" si="38"/>
        <v>705.60599999999977</v>
      </c>
      <c r="L68" s="219">
        <f t="shared" si="38"/>
        <v>618.25800000000004</v>
      </c>
      <c r="M68" s="219">
        <f t="shared" si="38"/>
        <v>18.7</v>
      </c>
      <c r="N68" s="233">
        <f t="shared" ref="N68:Q68" si="39">SUM(N61:N67)</f>
        <v>716.7</v>
      </c>
      <c r="O68" s="233">
        <f t="shared" si="39"/>
        <v>700.1</v>
      </c>
      <c r="P68" s="233">
        <f t="shared" si="39"/>
        <v>616.80000000000007</v>
      </c>
      <c r="Q68" s="154">
        <f t="shared" si="39"/>
        <v>16.600000000000001</v>
      </c>
      <c r="R68" s="237">
        <f t="shared" si="5"/>
        <v>716.7</v>
      </c>
      <c r="S68" s="238">
        <f t="shared" si="6"/>
        <v>7.6059999999997672</v>
      </c>
      <c r="T68" s="239"/>
      <c r="U68" s="124"/>
      <c r="V68" s="205"/>
      <c r="W68" s="58"/>
      <c r="X68" s="58"/>
      <c r="Y68" s="155"/>
    </row>
    <row r="69" spans="1:25" ht="13.5" thickBot="1">
      <c r="A69" s="210"/>
      <c r="B69" s="204"/>
      <c r="C69" s="204"/>
      <c r="D69" s="208"/>
      <c r="E69" s="326"/>
      <c r="F69" s="391" t="s">
        <v>31</v>
      </c>
      <c r="G69" s="393"/>
      <c r="H69" s="393"/>
      <c r="I69" s="154">
        <f t="shared" ref="I69:M69" si="40">SUM(I51+I60+I68)</f>
        <v>0</v>
      </c>
      <c r="J69" s="220">
        <f t="shared" si="40"/>
        <v>2645.3059999999996</v>
      </c>
      <c r="K69" s="219">
        <f t="shared" si="40"/>
        <v>2614.7059999999997</v>
      </c>
      <c r="L69" s="219">
        <f t="shared" si="40"/>
        <v>2311.8989999999994</v>
      </c>
      <c r="M69" s="219">
        <f t="shared" si="40"/>
        <v>30.6</v>
      </c>
      <c r="N69" s="233">
        <f t="shared" ref="N69:Q69" si="41">SUM(N51+N60+N68)</f>
        <v>2627.1000000000004</v>
      </c>
      <c r="O69" s="233">
        <f t="shared" si="41"/>
        <v>2598.6000000000004</v>
      </c>
      <c r="P69" s="233">
        <f t="shared" si="41"/>
        <v>2308.3000000000002</v>
      </c>
      <c r="Q69" s="154">
        <f t="shared" si="41"/>
        <v>28.5</v>
      </c>
      <c r="R69" s="237">
        <f t="shared" si="5"/>
        <v>2627.1000000000004</v>
      </c>
      <c r="S69" s="238">
        <f t="shared" si="6"/>
        <v>18.205999999999221</v>
      </c>
      <c r="T69" s="239"/>
      <c r="U69" s="145"/>
      <c r="V69" s="1"/>
      <c r="W69" s="181"/>
      <c r="X69" s="181"/>
      <c r="Y69" s="152"/>
    </row>
    <row r="70" spans="1:25" ht="25.5">
      <c r="A70" s="313" t="s">
        <v>29</v>
      </c>
      <c r="B70" s="314" t="s">
        <v>29</v>
      </c>
      <c r="C70" s="314" t="s">
        <v>36</v>
      </c>
      <c r="D70" s="350" t="s">
        <v>189</v>
      </c>
      <c r="E70" s="394" t="s">
        <v>134</v>
      </c>
      <c r="F70" s="205" t="s">
        <v>74</v>
      </c>
      <c r="G70" s="44" t="s">
        <v>145</v>
      </c>
      <c r="H70" s="61" t="s">
        <v>35</v>
      </c>
      <c r="I70" s="8"/>
      <c r="J70" s="53">
        <v>27.6</v>
      </c>
      <c r="K70" s="156">
        <f t="shared" ref="K70" si="42">SUM(J70-M70)</f>
        <v>27.6</v>
      </c>
      <c r="L70" s="59">
        <v>27.2</v>
      </c>
      <c r="M70" s="12"/>
      <c r="N70" s="10">
        <v>27.6</v>
      </c>
      <c r="O70" s="156">
        <f t="shared" ref="O70:O73" si="43">SUM(N70-Q70)</f>
        <v>27.6</v>
      </c>
      <c r="P70" s="59">
        <v>27.2</v>
      </c>
      <c r="Q70" s="88"/>
      <c r="R70" s="237">
        <f t="shared" si="5"/>
        <v>27.6</v>
      </c>
      <c r="S70" s="238">
        <f t="shared" si="6"/>
        <v>0</v>
      </c>
      <c r="T70" s="239"/>
      <c r="U70" s="145" t="s">
        <v>168</v>
      </c>
      <c r="V70" s="205" t="s">
        <v>252</v>
      </c>
      <c r="W70" s="58" t="s">
        <v>261</v>
      </c>
      <c r="X70" s="58"/>
      <c r="Y70" s="151" t="s">
        <v>117</v>
      </c>
    </row>
    <row r="71" spans="1:25" ht="51">
      <c r="A71" s="313"/>
      <c r="B71" s="272"/>
      <c r="C71" s="272"/>
      <c r="D71" s="340"/>
      <c r="E71" s="395"/>
      <c r="F71" s="205" t="s">
        <v>74</v>
      </c>
      <c r="G71" s="44" t="s">
        <v>39</v>
      </c>
      <c r="H71" s="148" t="s">
        <v>35</v>
      </c>
      <c r="I71" s="9"/>
      <c r="J71" s="14">
        <v>59.3</v>
      </c>
      <c r="K71" s="5">
        <f t="shared" ref="K71:K72" si="44">SUM(J71-M71)</f>
        <v>59.3</v>
      </c>
      <c r="L71" s="5">
        <v>54.6</v>
      </c>
      <c r="M71" s="15"/>
      <c r="N71" s="13">
        <v>59.3</v>
      </c>
      <c r="O71" s="5">
        <f t="shared" si="43"/>
        <v>59.3</v>
      </c>
      <c r="P71" s="5">
        <v>54.6</v>
      </c>
      <c r="Q71" s="57"/>
      <c r="R71" s="237">
        <f t="shared" si="5"/>
        <v>59.3</v>
      </c>
      <c r="S71" s="238">
        <f t="shared" si="6"/>
        <v>0</v>
      </c>
      <c r="T71" s="239"/>
      <c r="U71" s="145" t="s">
        <v>136</v>
      </c>
      <c r="V71" s="205" t="s">
        <v>253</v>
      </c>
      <c r="W71" s="58" t="s">
        <v>406</v>
      </c>
      <c r="X71" s="58"/>
      <c r="Y71" s="151" t="s">
        <v>117</v>
      </c>
    </row>
    <row r="72" spans="1:25" ht="25.5">
      <c r="A72" s="313"/>
      <c r="B72" s="272"/>
      <c r="C72" s="272"/>
      <c r="D72" s="340"/>
      <c r="E72" s="395"/>
      <c r="F72" s="205" t="s">
        <v>74</v>
      </c>
      <c r="G72" s="149" t="s">
        <v>56</v>
      </c>
      <c r="H72" s="148" t="s">
        <v>35</v>
      </c>
      <c r="I72" s="142"/>
      <c r="J72" s="11">
        <v>6.2</v>
      </c>
      <c r="K72" s="156">
        <f t="shared" si="44"/>
        <v>6.2</v>
      </c>
      <c r="L72" s="156">
        <v>0.6</v>
      </c>
      <c r="M72" s="144"/>
      <c r="N72" s="143">
        <v>1.9</v>
      </c>
      <c r="O72" s="156">
        <f t="shared" si="43"/>
        <v>1.9</v>
      </c>
      <c r="P72" s="156"/>
      <c r="Q72" s="56"/>
      <c r="R72" s="237">
        <f t="shared" si="5"/>
        <v>1.9</v>
      </c>
      <c r="S72" s="238">
        <f t="shared" si="6"/>
        <v>4.3000000000000007</v>
      </c>
      <c r="T72" s="239"/>
      <c r="U72" s="145" t="s">
        <v>204</v>
      </c>
      <c r="V72" s="205" t="s">
        <v>255</v>
      </c>
      <c r="W72" s="58" t="s">
        <v>255</v>
      </c>
      <c r="X72" s="58"/>
      <c r="Y72" s="151" t="s">
        <v>117</v>
      </c>
    </row>
    <row r="73" spans="1:25" ht="25.5">
      <c r="A73" s="313"/>
      <c r="B73" s="272"/>
      <c r="C73" s="272"/>
      <c r="D73" s="340"/>
      <c r="E73" s="395"/>
      <c r="F73" s="205" t="s">
        <v>74</v>
      </c>
      <c r="G73" s="44" t="s">
        <v>75</v>
      </c>
      <c r="H73" s="148" t="s">
        <v>35</v>
      </c>
      <c r="I73" s="9"/>
      <c r="J73" s="14">
        <v>0.6</v>
      </c>
      <c r="K73" s="5">
        <f t="shared" ref="K73:K75" si="45">SUM(J73-M73)</f>
        <v>0.6</v>
      </c>
      <c r="L73" s="5"/>
      <c r="M73" s="15"/>
      <c r="N73" s="13">
        <v>0.6</v>
      </c>
      <c r="O73" s="5">
        <f t="shared" si="43"/>
        <v>0.6</v>
      </c>
      <c r="P73" s="5"/>
      <c r="Q73" s="57"/>
      <c r="R73" s="237">
        <f t="shared" si="5"/>
        <v>0.6</v>
      </c>
      <c r="S73" s="238">
        <f t="shared" si="6"/>
        <v>0</v>
      </c>
      <c r="T73" s="239"/>
      <c r="U73" s="124" t="s">
        <v>119</v>
      </c>
      <c r="V73" s="205" t="s">
        <v>254</v>
      </c>
      <c r="W73" s="58" t="s">
        <v>254</v>
      </c>
      <c r="X73" s="58"/>
      <c r="Y73" s="151" t="s">
        <v>117</v>
      </c>
    </row>
    <row r="74" spans="1:25" ht="38.25">
      <c r="A74" s="313"/>
      <c r="B74" s="272"/>
      <c r="C74" s="272"/>
      <c r="D74" s="340"/>
      <c r="E74" s="395"/>
      <c r="F74" s="205" t="s">
        <v>74</v>
      </c>
      <c r="G74" s="149"/>
      <c r="H74" s="148"/>
      <c r="I74" s="142"/>
      <c r="J74" s="11"/>
      <c r="K74" s="156">
        <f t="shared" si="45"/>
        <v>0</v>
      </c>
      <c r="L74" s="156"/>
      <c r="M74" s="144"/>
      <c r="N74" s="143"/>
      <c r="O74" s="156">
        <f t="shared" ref="O74:O78" si="46">SUM(N74-Q74)</f>
        <v>0</v>
      </c>
      <c r="P74" s="156"/>
      <c r="Q74" s="56"/>
      <c r="R74" s="237">
        <f t="shared" si="5"/>
        <v>0</v>
      </c>
      <c r="S74" s="238">
        <f t="shared" si="6"/>
        <v>0</v>
      </c>
      <c r="T74" s="239"/>
      <c r="U74" s="124" t="s">
        <v>120</v>
      </c>
      <c r="V74" s="205" t="s">
        <v>224</v>
      </c>
      <c r="W74" s="58" t="s">
        <v>407</v>
      </c>
      <c r="X74" s="58"/>
      <c r="Y74" s="151" t="s">
        <v>117</v>
      </c>
    </row>
    <row r="75" spans="1:25">
      <c r="A75" s="313"/>
      <c r="B75" s="272"/>
      <c r="C75" s="272"/>
      <c r="D75" s="340"/>
      <c r="E75" s="395"/>
      <c r="F75" s="205" t="s">
        <v>74</v>
      </c>
      <c r="G75" s="44"/>
      <c r="H75" s="148"/>
      <c r="I75" s="9"/>
      <c r="J75" s="14"/>
      <c r="K75" s="5">
        <f t="shared" si="45"/>
        <v>0</v>
      </c>
      <c r="L75" s="5"/>
      <c r="M75" s="15"/>
      <c r="N75" s="13"/>
      <c r="O75" s="5">
        <f t="shared" si="46"/>
        <v>0</v>
      </c>
      <c r="P75" s="5"/>
      <c r="Q75" s="57"/>
      <c r="R75" s="237">
        <f t="shared" si="5"/>
        <v>0</v>
      </c>
      <c r="S75" s="238">
        <f t="shared" si="6"/>
        <v>0</v>
      </c>
      <c r="T75" s="239"/>
      <c r="U75" s="17" t="s">
        <v>70</v>
      </c>
      <c r="V75" s="205" t="s">
        <v>24</v>
      </c>
      <c r="W75" s="58" t="s">
        <v>24</v>
      </c>
      <c r="X75" s="58"/>
      <c r="Y75" s="151" t="s">
        <v>117</v>
      </c>
    </row>
    <row r="76" spans="1:25" ht="38.25">
      <c r="A76" s="313"/>
      <c r="B76" s="272"/>
      <c r="C76" s="272"/>
      <c r="D76" s="340"/>
      <c r="E76" s="395"/>
      <c r="F76" s="205" t="s">
        <v>74</v>
      </c>
      <c r="G76" s="44"/>
      <c r="H76" s="148"/>
      <c r="I76" s="142"/>
      <c r="J76" s="11"/>
      <c r="K76" s="156">
        <f t="shared" ref="K76:K78" si="47">SUM(J76-M76)</f>
        <v>0</v>
      </c>
      <c r="L76" s="156"/>
      <c r="M76" s="144"/>
      <c r="N76" s="143"/>
      <c r="O76" s="156">
        <f t="shared" si="46"/>
        <v>0</v>
      </c>
      <c r="P76" s="156"/>
      <c r="Q76" s="56"/>
      <c r="R76" s="237">
        <f t="shared" si="5"/>
        <v>0</v>
      </c>
      <c r="S76" s="238">
        <f t="shared" si="6"/>
        <v>0</v>
      </c>
      <c r="T76" s="239"/>
      <c r="U76" s="124" t="s">
        <v>113</v>
      </c>
      <c r="V76" s="205" t="s">
        <v>257</v>
      </c>
      <c r="W76" s="58" t="s">
        <v>408</v>
      </c>
      <c r="X76" s="58"/>
      <c r="Y76" s="151" t="s">
        <v>117</v>
      </c>
    </row>
    <row r="77" spans="1:25" ht="38.25">
      <c r="A77" s="313"/>
      <c r="B77" s="272"/>
      <c r="C77" s="272"/>
      <c r="D77" s="340"/>
      <c r="E77" s="395"/>
      <c r="F77" s="205" t="s">
        <v>74</v>
      </c>
      <c r="G77" s="44"/>
      <c r="H77" s="148"/>
      <c r="I77" s="142"/>
      <c r="J77" s="11"/>
      <c r="K77" s="156">
        <f t="shared" si="47"/>
        <v>0</v>
      </c>
      <c r="L77" s="156"/>
      <c r="M77" s="144"/>
      <c r="N77" s="143"/>
      <c r="O77" s="156">
        <f t="shared" si="46"/>
        <v>0</v>
      </c>
      <c r="P77" s="156"/>
      <c r="Q77" s="56"/>
      <c r="R77" s="237">
        <f t="shared" si="5"/>
        <v>0</v>
      </c>
      <c r="S77" s="238">
        <f t="shared" si="6"/>
        <v>0</v>
      </c>
      <c r="T77" s="239"/>
      <c r="U77" s="124" t="s">
        <v>112</v>
      </c>
      <c r="V77" s="205" t="s">
        <v>13</v>
      </c>
      <c r="W77" s="58" t="s">
        <v>12</v>
      </c>
      <c r="X77" s="58"/>
      <c r="Y77" s="151" t="s">
        <v>117</v>
      </c>
    </row>
    <row r="78" spans="1:25" ht="51.75" thickBot="1">
      <c r="A78" s="313"/>
      <c r="B78" s="272"/>
      <c r="C78" s="272"/>
      <c r="D78" s="340"/>
      <c r="E78" s="395"/>
      <c r="F78" s="205" t="s">
        <v>74</v>
      </c>
      <c r="G78" s="44"/>
      <c r="H78" s="148"/>
      <c r="I78" s="142"/>
      <c r="J78" s="11"/>
      <c r="K78" s="156">
        <f t="shared" si="47"/>
        <v>0</v>
      </c>
      <c r="L78" s="156"/>
      <c r="M78" s="144"/>
      <c r="N78" s="143"/>
      <c r="O78" s="156">
        <f t="shared" si="46"/>
        <v>0</v>
      </c>
      <c r="P78" s="156"/>
      <c r="Q78" s="56"/>
      <c r="R78" s="237">
        <f t="shared" ref="R78:R137" si="48">SUM(I78+N78)</f>
        <v>0</v>
      </c>
      <c r="S78" s="238">
        <f t="shared" ref="S78:S137" si="49">SUM(J78-R78)</f>
        <v>0</v>
      </c>
      <c r="T78" s="239"/>
      <c r="U78" s="124" t="s">
        <v>121</v>
      </c>
      <c r="V78" s="205" t="s">
        <v>13</v>
      </c>
      <c r="W78" s="58" t="s">
        <v>212</v>
      </c>
      <c r="X78" s="58"/>
      <c r="Y78" s="151" t="s">
        <v>117</v>
      </c>
    </row>
    <row r="79" spans="1:25" ht="13.5" thickBot="1">
      <c r="A79" s="313"/>
      <c r="B79" s="314"/>
      <c r="C79" s="314"/>
      <c r="D79" s="350"/>
      <c r="E79" s="396"/>
      <c r="F79" s="58"/>
      <c r="G79" s="321" t="s">
        <v>31</v>
      </c>
      <c r="H79" s="331"/>
      <c r="I79" s="154">
        <f t="shared" ref="I79:M79" si="50">SUM(I70:I78)</f>
        <v>0</v>
      </c>
      <c r="J79" s="154">
        <f t="shared" si="50"/>
        <v>93.7</v>
      </c>
      <c r="K79" s="154">
        <f t="shared" si="50"/>
        <v>93.7</v>
      </c>
      <c r="L79" s="154">
        <f t="shared" si="50"/>
        <v>82.399999999999991</v>
      </c>
      <c r="M79" s="233">
        <f t="shared" si="50"/>
        <v>0</v>
      </c>
      <c r="N79" s="154">
        <f t="shared" ref="N79:Q79" si="51">SUM(N70:N78)</f>
        <v>89.4</v>
      </c>
      <c r="O79" s="154">
        <f t="shared" si="51"/>
        <v>89.4</v>
      </c>
      <c r="P79" s="154">
        <f t="shared" si="51"/>
        <v>81.8</v>
      </c>
      <c r="Q79" s="154">
        <f t="shared" si="51"/>
        <v>0</v>
      </c>
      <c r="R79" s="237">
        <f t="shared" si="48"/>
        <v>89.4</v>
      </c>
      <c r="S79" s="238">
        <f t="shared" si="49"/>
        <v>4.2999999999999972</v>
      </c>
      <c r="T79" s="239"/>
      <c r="U79" s="145"/>
      <c r="V79" s="1"/>
      <c r="W79" s="181"/>
      <c r="X79" s="181"/>
      <c r="Y79" s="151"/>
    </row>
    <row r="80" spans="1:25" ht="38.25">
      <c r="A80" s="313" t="s">
        <v>29</v>
      </c>
      <c r="B80" s="271" t="s">
        <v>29</v>
      </c>
      <c r="C80" s="271" t="s">
        <v>37</v>
      </c>
      <c r="D80" s="338" t="s">
        <v>190</v>
      </c>
      <c r="E80" s="394" t="s">
        <v>330</v>
      </c>
      <c r="F80" s="205" t="s">
        <v>12</v>
      </c>
      <c r="G80" s="44" t="s">
        <v>39</v>
      </c>
      <c r="H80" s="148" t="s">
        <v>54</v>
      </c>
      <c r="I80" s="10"/>
      <c r="J80" s="10">
        <v>79.3</v>
      </c>
      <c r="K80" s="199">
        <f>SUM(J80-M80)</f>
        <v>79.3</v>
      </c>
      <c r="L80" s="59"/>
      <c r="M80" s="12"/>
      <c r="N80" s="10">
        <v>66.099999999999994</v>
      </c>
      <c r="O80" s="199">
        <f>SUM(N80-Q80)</f>
        <v>66.099999999999994</v>
      </c>
      <c r="P80" s="59"/>
      <c r="Q80" s="88"/>
      <c r="R80" s="237">
        <f t="shared" si="48"/>
        <v>66.099999999999994</v>
      </c>
      <c r="S80" s="238">
        <f t="shared" si="49"/>
        <v>13.200000000000003</v>
      </c>
      <c r="T80" s="239"/>
      <c r="U80" s="145" t="s">
        <v>58</v>
      </c>
      <c r="V80" s="205" t="s">
        <v>210</v>
      </c>
      <c r="W80" s="58" t="s">
        <v>369</v>
      </c>
      <c r="X80" s="58"/>
      <c r="Y80" s="151" t="s">
        <v>78</v>
      </c>
    </row>
    <row r="81" spans="1:25" ht="13.5" thickBot="1">
      <c r="A81" s="313"/>
      <c r="B81" s="341"/>
      <c r="C81" s="341"/>
      <c r="D81" s="339"/>
      <c r="E81" s="395"/>
      <c r="F81" s="205"/>
      <c r="G81" s="62"/>
      <c r="H81" s="48"/>
      <c r="I81" s="63"/>
      <c r="J81" s="64"/>
      <c r="K81" s="65">
        <f>SUM(J81-M81)</f>
        <v>0</v>
      </c>
      <c r="L81" s="65"/>
      <c r="M81" s="66"/>
      <c r="N81" s="114"/>
      <c r="O81" s="65">
        <f>SUM(N81-Q81)</f>
        <v>0</v>
      </c>
      <c r="P81" s="65"/>
      <c r="Q81" s="72"/>
      <c r="R81" s="237">
        <f t="shared" si="48"/>
        <v>0</v>
      </c>
      <c r="S81" s="238">
        <f t="shared" si="49"/>
        <v>0</v>
      </c>
      <c r="T81" s="239"/>
      <c r="U81" s="145"/>
      <c r="V81" s="205"/>
      <c r="W81" s="58"/>
      <c r="X81" s="58"/>
      <c r="Y81" s="151"/>
    </row>
    <row r="82" spans="1:25" ht="13.5" thickBot="1">
      <c r="A82" s="313"/>
      <c r="B82" s="272"/>
      <c r="C82" s="272"/>
      <c r="D82" s="340"/>
      <c r="E82" s="396"/>
      <c r="F82" s="205"/>
      <c r="G82" s="330" t="s">
        <v>31</v>
      </c>
      <c r="H82" s="331"/>
      <c r="I82" s="154">
        <f t="shared" ref="I82:M82" si="52">SUM(I80:I81)</f>
        <v>0</v>
      </c>
      <c r="J82" s="154">
        <f t="shared" si="52"/>
        <v>79.3</v>
      </c>
      <c r="K82" s="154">
        <f t="shared" si="52"/>
        <v>79.3</v>
      </c>
      <c r="L82" s="154">
        <f t="shared" si="52"/>
        <v>0</v>
      </c>
      <c r="M82" s="233">
        <f t="shared" si="52"/>
        <v>0</v>
      </c>
      <c r="N82" s="154">
        <f t="shared" ref="N82:Q82" si="53">SUM(N80:N81)</f>
        <v>66.099999999999994</v>
      </c>
      <c r="O82" s="154">
        <f t="shared" si="53"/>
        <v>66.099999999999994</v>
      </c>
      <c r="P82" s="154">
        <f t="shared" si="53"/>
        <v>0</v>
      </c>
      <c r="Q82" s="154">
        <f t="shared" si="53"/>
        <v>0</v>
      </c>
      <c r="R82" s="237">
        <f t="shared" si="48"/>
        <v>66.099999999999994</v>
      </c>
      <c r="S82" s="238">
        <f t="shared" si="49"/>
        <v>13.200000000000003</v>
      </c>
      <c r="T82" s="239"/>
      <c r="U82" s="145"/>
      <c r="V82" s="205"/>
      <c r="W82" s="181"/>
      <c r="X82" s="181"/>
      <c r="Y82" s="152"/>
    </row>
    <row r="83" spans="1:25">
      <c r="A83" s="368" t="s">
        <v>29</v>
      </c>
      <c r="B83" s="271" t="s">
        <v>29</v>
      </c>
      <c r="C83" s="271" t="s">
        <v>42</v>
      </c>
      <c r="D83" s="338"/>
      <c r="E83" s="401" t="s">
        <v>71</v>
      </c>
      <c r="F83" s="18">
        <v>1</v>
      </c>
      <c r="G83" s="67" t="s">
        <v>39</v>
      </c>
      <c r="H83" s="68" t="s">
        <v>54</v>
      </c>
      <c r="I83" s="9"/>
      <c r="J83" s="14"/>
      <c r="K83" s="59">
        <f>SUM(J83-M83)</f>
        <v>0</v>
      </c>
      <c r="L83" s="5"/>
      <c r="M83" s="15"/>
      <c r="N83" s="13"/>
      <c r="O83" s="59">
        <f>SUM(N83-Q83)</f>
        <v>0</v>
      </c>
      <c r="P83" s="5"/>
      <c r="Q83" s="57"/>
      <c r="R83" s="237">
        <f t="shared" si="48"/>
        <v>0</v>
      </c>
      <c r="S83" s="238">
        <f t="shared" si="49"/>
        <v>0</v>
      </c>
      <c r="T83" s="239"/>
      <c r="U83" s="145"/>
      <c r="V83" s="205"/>
      <c r="W83" s="58"/>
      <c r="X83" s="58"/>
      <c r="Y83" s="151" t="s">
        <v>78</v>
      </c>
    </row>
    <row r="84" spans="1:25" ht="51">
      <c r="A84" s="368"/>
      <c r="B84" s="341"/>
      <c r="C84" s="341"/>
      <c r="D84" s="339"/>
      <c r="E84" s="402"/>
      <c r="F84" s="18">
        <v>1</v>
      </c>
      <c r="G84" s="44" t="s">
        <v>39</v>
      </c>
      <c r="H84" s="148" t="s">
        <v>54</v>
      </c>
      <c r="I84" s="9"/>
      <c r="J84" s="14">
        <v>1</v>
      </c>
      <c r="K84" s="156">
        <f t="shared" ref="K84:K88" si="54">SUM(J84-M84)</f>
        <v>1</v>
      </c>
      <c r="L84" s="5"/>
      <c r="M84" s="15"/>
      <c r="N84" s="13">
        <v>0.5</v>
      </c>
      <c r="O84" s="156">
        <f t="shared" ref="O84:O88" si="55">SUM(N84-Q84)</f>
        <v>0.5</v>
      </c>
      <c r="P84" s="5"/>
      <c r="Q84" s="57"/>
      <c r="R84" s="237">
        <f t="shared" si="48"/>
        <v>0.5</v>
      </c>
      <c r="S84" s="238">
        <f t="shared" si="49"/>
        <v>0.5</v>
      </c>
      <c r="T84" s="239"/>
      <c r="U84" s="126" t="s">
        <v>273</v>
      </c>
      <c r="V84" s="205" t="s">
        <v>14</v>
      </c>
      <c r="W84" s="58" t="s">
        <v>20</v>
      </c>
      <c r="X84" s="254"/>
      <c r="Y84" s="151" t="s">
        <v>78</v>
      </c>
    </row>
    <row r="85" spans="1:25" ht="63.75">
      <c r="A85" s="368"/>
      <c r="B85" s="341"/>
      <c r="C85" s="341"/>
      <c r="D85" s="339"/>
      <c r="E85" s="402"/>
      <c r="F85" s="205" t="s">
        <v>26</v>
      </c>
      <c r="G85" s="44" t="s">
        <v>39</v>
      </c>
      <c r="H85" s="148" t="s">
        <v>55</v>
      </c>
      <c r="I85" s="9"/>
      <c r="J85" s="14">
        <v>4.4000000000000004</v>
      </c>
      <c r="K85" s="156">
        <f t="shared" si="54"/>
        <v>4.4000000000000004</v>
      </c>
      <c r="L85" s="5"/>
      <c r="M85" s="15"/>
      <c r="N85" s="13">
        <v>4.4000000000000004</v>
      </c>
      <c r="O85" s="156">
        <f t="shared" si="55"/>
        <v>4.4000000000000004</v>
      </c>
      <c r="P85" s="5"/>
      <c r="Q85" s="57"/>
      <c r="R85" s="237">
        <f t="shared" si="48"/>
        <v>4.4000000000000004</v>
      </c>
      <c r="S85" s="238">
        <f t="shared" si="49"/>
        <v>0</v>
      </c>
      <c r="T85" s="239"/>
      <c r="U85" s="145" t="s">
        <v>206</v>
      </c>
      <c r="V85" s="205" t="s">
        <v>313</v>
      </c>
      <c r="W85" s="58" t="s">
        <v>313</v>
      </c>
      <c r="X85" s="58"/>
      <c r="Y85" s="151" t="s">
        <v>127</v>
      </c>
    </row>
    <row r="86" spans="1:25" ht="43.5" customHeight="1">
      <c r="A86" s="368"/>
      <c r="B86" s="341"/>
      <c r="C86" s="341"/>
      <c r="D86" s="339"/>
      <c r="E86" s="402"/>
      <c r="F86" s="205" t="s">
        <v>25</v>
      </c>
      <c r="G86" s="44" t="s">
        <v>39</v>
      </c>
      <c r="H86" s="148" t="s">
        <v>51</v>
      </c>
      <c r="I86" s="9"/>
      <c r="J86" s="14">
        <v>0.9</v>
      </c>
      <c r="K86" s="156">
        <f t="shared" si="54"/>
        <v>0.9</v>
      </c>
      <c r="L86" s="5"/>
      <c r="M86" s="15"/>
      <c r="N86" s="13">
        <v>0.9</v>
      </c>
      <c r="O86" s="156">
        <f t="shared" si="55"/>
        <v>0.9</v>
      </c>
      <c r="P86" s="5"/>
      <c r="Q86" s="57"/>
      <c r="R86" s="237">
        <f t="shared" si="48"/>
        <v>0.9</v>
      </c>
      <c r="S86" s="238">
        <f t="shared" si="49"/>
        <v>0</v>
      </c>
      <c r="T86" s="239"/>
      <c r="U86" s="145" t="s">
        <v>312</v>
      </c>
      <c r="V86" s="205" t="s">
        <v>223</v>
      </c>
      <c r="W86" s="58" t="s">
        <v>73</v>
      </c>
      <c r="X86" s="58"/>
      <c r="Y86" s="151" t="s">
        <v>81</v>
      </c>
    </row>
    <row r="87" spans="1:25" ht="38.25">
      <c r="A87" s="368"/>
      <c r="B87" s="341"/>
      <c r="C87" s="341"/>
      <c r="D87" s="339"/>
      <c r="E87" s="402"/>
      <c r="F87" s="205" t="s">
        <v>27</v>
      </c>
      <c r="G87" s="44" t="s">
        <v>39</v>
      </c>
      <c r="H87" s="148" t="s">
        <v>51</v>
      </c>
      <c r="I87" s="9"/>
      <c r="J87" s="14">
        <v>0.3</v>
      </c>
      <c r="K87" s="156">
        <f t="shared" si="54"/>
        <v>0.3</v>
      </c>
      <c r="L87" s="5"/>
      <c r="M87" s="15"/>
      <c r="N87" s="13">
        <v>0.3</v>
      </c>
      <c r="O87" s="156">
        <f t="shared" si="55"/>
        <v>0.3</v>
      </c>
      <c r="P87" s="5"/>
      <c r="Q87" s="57"/>
      <c r="R87" s="237">
        <f t="shared" si="48"/>
        <v>0.3</v>
      </c>
      <c r="S87" s="238">
        <f t="shared" si="49"/>
        <v>0</v>
      </c>
      <c r="T87" s="239"/>
      <c r="U87" s="145" t="s">
        <v>312</v>
      </c>
      <c r="V87" s="205" t="s">
        <v>20</v>
      </c>
      <c r="W87" s="58" t="s">
        <v>20</v>
      </c>
      <c r="X87" s="58"/>
      <c r="Y87" s="151" t="s">
        <v>80</v>
      </c>
    </row>
    <row r="88" spans="1:25" ht="39" thickBot="1">
      <c r="A88" s="368"/>
      <c r="B88" s="341"/>
      <c r="C88" s="341"/>
      <c r="D88" s="339"/>
      <c r="E88" s="402"/>
      <c r="F88" s="205" t="s">
        <v>61</v>
      </c>
      <c r="G88" s="45" t="s">
        <v>39</v>
      </c>
      <c r="H88" s="148" t="s">
        <v>30</v>
      </c>
      <c r="I88" s="9"/>
      <c r="J88" s="14">
        <v>0.3</v>
      </c>
      <c r="K88" s="156">
        <f t="shared" si="54"/>
        <v>0.3</v>
      </c>
      <c r="L88" s="5"/>
      <c r="M88" s="15"/>
      <c r="N88" s="13">
        <v>0.3</v>
      </c>
      <c r="O88" s="156">
        <f t="shared" si="55"/>
        <v>0.3</v>
      </c>
      <c r="P88" s="5"/>
      <c r="Q88" s="57"/>
      <c r="R88" s="237">
        <f t="shared" si="48"/>
        <v>0.3</v>
      </c>
      <c r="S88" s="238">
        <f t="shared" si="49"/>
        <v>0</v>
      </c>
      <c r="T88" s="239"/>
      <c r="U88" s="145" t="s">
        <v>312</v>
      </c>
      <c r="V88" s="205" t="s">
        <v>231</v>
      </c>
      <c r="W88" s="58" t="s">
        <v>231</v>
      </c>
      <c r="X88" s="58"/>
      <c r="Y88" s="151" t="s">
        <v>126</v>
      </c>
    </row>
    <row r="89" spans="1:25" ht="13.5" thickBot="1">
      <c r="A89" s="313"/>
      <c r="B89" s="272"/>
      <c r="C89" s="272"/>
      <c r="D89" s="340"/>
      <c r="E89" s="403"/>
      <c r="F89" s="18"/>
      <c r="G89" s="330" t="s">
        <v>31</v>
      </c>
      <c r="H89" s="331"/>
      <c r="I89" s="154">
        <f t="shared" ref="I89:M89" si="56">SUM(I83:I88)</f>
        <v>0</v>
      </c>
      <c r="J89" s="221">
        <f t="shared" si="56"/>
        <v>6.9</v>
      </c>
      <c r="K89" s="154">
        <f t="shared" si="56"/>
        <v>6.9</v>
      </c>
      <c r="L89" s="154">
        <f t="shared" si="56"/>
        <v>0</v>
      </c>
      <c r="M89" s="233">
        <f t="shared" si="56"/>
        <v>0</v>
      </c>
      <c r="N89" s="154">
        <f t="shared" ref="N89:Q89" si="57">SUM(N83:N88)</f>
        <v>6.4</v>
      </c>
      <c r="O89" s="154">
        <f t="shared" si="57"/>
        <v>6.4</v>
      </c>
      <c r="P89" s="154">
        <f t="shared" si="57"/>
        <v>0</v>
      </c>
      <c r="Q89" s="154">
        <f t="shared" si="57"/>
        <v>0</v>
      </c>
      <c r="R89" s="237">
        <f t="shared" si="48"/>
        <v>6.4</v>
      </c>
      <c r="S89" s="238">
        <f t="shared" si="49"/>
        <v>0.5</v>
      </c>
      <c r="T89" s="239"/>
      <c r="U89" s="145"/>
      <c r="V89" s="1"/>
      <c r="W89" s="181"/>
      <c r="X89" s="181"/>
      <c r="Y89" s="152"/>
    </row>
    <row r="90" spans="1:25" ht="38.25">
      <c r="A90" s="368" t="s">
        <v>29</v>
      </c>
      <c r="B90" s="271" t="s">
        <v>29</v>
      </c>
      <c r="C90" s="271" t="s">
        <v>44</v>
      </c>
      <c r="D90" s="338" t="s">
        <v>191</v>
      </c>
      <c r="E90" s="401" t="s">
        <v>90</v>
      </c>
      <c r="F90" s="18">
        <v>1</v>
      </c>
      <c r="G90" s="69" t="s">
        <v>39</v>
      </c>
      <c r="H90" s="61" t="s">
        <v>54</v>
      </c>
      <c r="I90" s="8"/>
      <c r="J90" s="53">
        <v>1</v>
      </c>
      <c r="K90" s="59">
        <f>SUM(J90-M90)</f>
        <v>1</v>
      </c>
      <c r="L90" s="59"/>
      <c r="M90" s="12"/>
      <c r="N90" s="10">
        <v>0.3</v>
      </c>
      <c r="O90" s="59">
        <f>SUM(N90-Q90)</f>
        <v>0.3</v>
      </c>
      <c r="P90" s="59"/>
      <c r="Q90" s="88"/>
      <c r="R90" s="237">
        <f t="shared" si="48"/>
        <v>0.3</v>
      </c>
      <c r="S90" s="238">
        <f t="shared" si="49"/>
        <v>0.7</v>
      </c>
      <c r="T90" s="239"/>
      <c r="U90" s="145" t="s">
        <v>96</v>
      </c>
      <c r="V90" s="205" t="s">
        <v>20</v>
      </c>
      <c r="W90" s="58" t="s">
        <v>14</v>
      </c>
      <c r="X90" s="58"/>
      <c r="Y90" s="151" t="s">
        <v>78</v>
      </c>
    </row>
    <row r="91" spans="1:25" ht="51.75" thickBot="1">
      <c r="A91" s="313"/>
      <c r="B91" s="341"/>
      <c r="C91" s="341"/>
      <c r="D91" s="339"/>
      <c r="E91" s="402"/>
      <c r="F91" s="18">
        <v>1</v>
      </c>
      <c r="G91" s="44" t="s">
        <v>39</v>
      </c>
      <c r="H91" s="148" t="s">
        <v>54</v>
      </c>
      <c r="I91" s="142"/>
      <c r="J91" s="11">
        <v>2.2999999999999998</v>
      </c>
      <c r="K91" s="156">
        <f>SUM(J91-M91)</f>
        <v>2.2999999999999998</v>
      </c>
      <c r="L91" s="156"/>
      <c r="M91" s="144"/>
      <c r="N91" s="143">
        <v>2.4</v>
      </c>
      <c r="O91" s="156">
        <f>SUM(N91-Q91)</f>
        <v>2.4</v>
      </c>
      <c r="P91" s="156"/>
      <c r="Q91" s="56"/>
      <c r="R91" s="237">
        <f t="shared" si="48"/>
        <v>2.4</v>
      </c>
      <c r="S91" s="238">
        <f t="shared" si="49"/>
        <v>-0.10000000000000009</v>
      </c>
      <c r="T91" s="239"/>
      <c r="U91" s="145" t="s">
        <v>116</v>
      </c>
      <c r="V91" s="205" t="s">
        <v>211</v>
      </c>
      <c r="W91" s="58" t="s">
        <v>370</v>
      </c>
      <c r="X91" s="58"/>
      <c r="Y91" s="151" t="s">
        <v>78</v>
      </c>
    </row>
    <row r="92" spans="1:25" ht="13.5" thickBot="1">
      <c r="A92" s="313"/>
      <c r="B92" s="272"/>
      <c r="C92" s="272"/>
      <c r="D92" s="340"/>
      <c r="E92" s="403"/>
      <c r="F92" s="18"/>
      <c r="G92" s="330" t="s">
        <v>31</v>
      </c>
      <c r="H92" s="331"/>
      <c r="I92" s="154">
        <f t="shared" ref="I92" si="58">SUM(I90:I91)</f>
        <v>0</v>
      </c>
      <c r="J92" s="220">
        <f t="shared" ref="J92:M92" si="59">SUM(J90:J91)</f>
        <v>3.3</v>
      </c>
      <c r="K92" s="219">
        <f t="shared" si="59"/>
        <v>3.3</v>
      </c>
      <c r="L92" s="219">
        <f t="shared" si="59"/>
        <v>0</v>
      </c>
      <c r="M92" s="219">
        <f t="shared" si="59"/>
        <v>0</v>
      </c>
      <c r="N92" s="233">
        <f t="shared" ref="N92:Q92" si="60">SUM(N90:N91)</f>
        <v>2.6999999999999997</v>
      </c>
      <c r="O92" s="233">
        <f t="shared" si="60"/>
        <v>2.6999999999999997</v>
      </c>
      <c r="P92" s="233">
        <f t="shared" si="60"/>
        <v>0</v>
      </c>
      <c r="Q92" s="154">
        <f t="shared" si="60"/>
        <v>0</v>
      </c>
      <c r="R92" s="237">
        <f t="shared" si="48"/>
        <v>2.6999999999999997</v>
      </c>
      <c r="S92" s="238">
        <f t="shared" si="49"/>
        <v>0.60000000000000009</v>
      </c>
      <c r="T92" s="239"/>
      <c r="U92" s="145"/>
      <c r="V92" s="205"/>
      <c r="W92" s="58"/>
      <c r="X92" s="58"/>
      <c r="Y92" s="152"/>
    </row>
    <row r="93" spans="1:25" ht="25.5">
      <c r="A93" s="366" t="s">
        <v>29</v>
      </c>
      <c r="B93" s="271" t="s">
        <v>29</v>
      </c>
      <c r="C93" s="271" t="s">
        <v>53</v>
      </c>
      <c r="D93" s="338"/>
      <c r="E93" s="324" t="s">
        <v>100</v>
      </c>
      <c r="F93" s="204" t="s">
        <v>26</v>
      </c>
      <c r="G93" s="44" t="s">
        <v>40</v>
      </c>
      <c r="H93" s="148" t="s">
        <v>41</v>
      </c>
      <c r="I93" s="8"/>
      <c r="J93" s="14">
        <v>63.5</v>
      </c>
      <c r="K93" s="5">
        <f t="shared" ref="K93:K99" si="61">SUM(J93-M93)</f>
        <v>63.5</v>
      </c>
      <c r="L93" s="5"/>
      <c r="M93" s="15"/>
      <c r="N93" s="13">
        <v>62.2</v>
      </c>
      <c r="O93" s="5">
        <f t="shared" ref="O93:O99" si="62">SUM(N93-Q93)</f>
        <v>62.2</v>
      </c>
      <c r="P93" s="5"/>
      <c r="Q93" s="57"/>
      <c r="R93" s="237">
        <f t="shared" si="48"/>
        <v>62.2</v>
      </c>
      <c r="S93" s="238">
        <f t="shared" si="49"/>
        <v>1.2999999999999972</v>
      </c>
      <c r="T93" s="239"/>
      <c r="U93" s="145" t="s">
        <v>64</v>
      </c>
      <c r="V93" s="205" t="s">
        <v>300</v>
      </c>
      <c r="W93" s="58" t="s">
        <v>409</v>
      </c>
      <c r="X93" s="58"/>
      <c r="Y93" s="155" t="s">
        <v>127</v>
      </c>
    </row>
    <row r="94" spans="1:25" ht="25.5">
      <c r="A94" s="367"/>
      <c r="B94" s="341"/>
      <c r="C94" s="341"/>
      <c r="D94" s="339"/>
      <c r="E94" s="325"/>
      <c r="F94" s="205" t="s">
        <v>61</v>
      </c>
      <c r="G94" s="44" t="s">
        <v>40</v>
      </c>
      <c r="H94" s="148" t="s">
        <v>41</v>
      </c>
      <c r="I94" s="142"/>
      <c r="J94" s="11">
        <v>33.1</v>
      </c>
      <c r="K94" s="156">
        <f t="shared" ref="K94" si="63">SUM(J94-M94)</f>
        <v>33.1</v>
      </c>
      <c r="L94" s="156"/>
      <c r="M94" s="144"/>
      <c r="N94" s="143">
        <v>32.200000000000003</v>
      </c>
      <c r="O94" s="156">
        <f t="shared" si="62"/>
        <v>32.200000000000003</v>
      </c>
      <c r="P94" s="156"/>
      <c r="Q94" s="56"/>
      <c r="R94" s="237">
        <f t="shared" si="48"/>
        <v>32.200000000000003</v>
      </c>
      <c r="S94" s="238">
        <f t="shared" si="49"/>
        <v>0.89999999999999858</v>
      </c>
      <c r="T94" s="239"/>
      <c r="U94" s="145" t="s">
        <v>64</v>
      </c>
      <c r="V94" s="205" t="s">
        <v>324</v>
      </c>
      <c r="W94" s="58" t="s">
        <v>394</v>
      </c>
      <c r="X94" s="58"/>
      <c r="Y94" s="155" t="s">
        <v>126</v>
      </c>
    </row>
    <row r="95" spans="1:25" ht="25.5">
      <c r="A95" s="367"/>
      <c r="B95" s="341"/>
      <c r="C95" s="341"/>
      <c r="D95" s="339"/>
      <c r="E95" s="325"/>
      <c r="F95" s="205" t="s">
        <v>72</v>
      </c>
      <c r="G95" s="44" t="s">
        <v>40</v>
      </c>
      <c r="H95" s="148" t="s">
        <v>41</v>
      </c>
      <c r="I95" s="142"/>
      <c r="J95" s="11">
        <v>1.8</v>
      </c>
      <c r="K95" s="156">
        <f t="shared" si="61"/>
        <v>1.8</v>
      </c>
      <c r="L95" s="156"/>
      <c r="M95" s="144"/>
      <c r="N95" s="143">
        <v>1.7</v>
      </c>
      <c r="O95" s="156">
        <f t="shared" si="62"/>
        <v>1.7</v>
      </c>
      <c r="P95" s="156"/>
      <c r="Q95" s="56"/>
      <c r="R95" s="237">
        <f t="shared" si="48"/>
        <v>1.7</v>
      </c>
      <c r="S95" s="238">
        <f t="shared" si="49"/>
        <v>0.10000000000000009</v>
      </c>
      <c r="T95" s="239"/>
      <c r="U95" s="145" t="s">
        <v>64</v>
      </c>
      <c r="V95" s="205" t="s">
        <v>325</v>
      </c>
      <c r="W95" s="58" t="s">
        <v>410</v>
      </c>
      <c r="X95" s="58"/>
      <c r="Y95" s="155" t="s">
        <v>79</v>
      </c>
    </row>
    <row r="96" spans="1:25" ht="25.5">
      <c r="A96" s="367"/>
      <c r="B96" s="341"/>
      <c r="C96" s="341"/>
      <c r="D96" s="339"/>
      <c r="E96" s="325"/>
      <c r="F96" s="205" t="s">
        <v>27</v>
      </c>
      <c r="G96" s="44" t="s">
        <v>40</v>
      </c>
      <c r="H96" s="148" t="s">
        <v>41</v>
      </c>
      <c r="I96" s="142"/>
      <c r="J96" s="11">
        <v>16.7</v>
      </c>
      <c r="K96" s="156">
        <f t="shared" ref="K96" si="64">SUM(J96-M96)</f>
        <v>16.7</v>
      </c>
      <c r="L96" s="156"/>
      <c r="M96" s="144"/>
      <c r="N96" s="143">
        <v>16.5</v>
      </c>
      <c r="O96" s="156">
        <f t="shared" si="62"/>
        <v>16.5</v>
      </c>
      <c r="P96" s="156"/>
      <c r="Q96" s="56"/>
      <c r="R96" s="237">
        <f t="shared" si="48"/>
        <v>16.5</v>
      </c>
      <c r="S96" s="238">
        <f t="shared" si="49"/>
        <v>0.19999999999999929</v>
      </c>
      <c r="T96" s="239"/>
      <c r="U96" s="145" t="s">
        <v>64</v>
      </c>
      <c r="V96" s="205" t="s">
        <v>256</v>
      </c>
      <c r="W96" s="58" t="s">
        <v>380</v>
      </c>
      <c r="X96" s="58"/>
      <c r="Y96" s="155" t="s">
        <v>80</v>
      </c>
    </row>
    <row r="97" spans="1:25" ht="25.5">
      <c r="A97" s="367"/>
      <c r="B97" s="341"/>
      <c r="C97" s="341"/>
      <c r="D97" s="339"/>
      <c r="E97" s="325"/>
      <c r="F97" s="205" t="s">
        <v>24</v>
      </c>
      <c r="G97" s="44" t="s">
        <v>40</v>
      </c>
      <c r="H97" s="148" t="s">
        <v>41</v>
      </c>
      <c r="I97" s="142"/>
      <c r="J97" s="11">
        <v>9.1</v>
      </c>
      <c r="K97" s="156">
        <f t="shared" si="61"/>
        <v>9.1</v>
      </c>
      <c r="L97" s="156"/>
      <c r="M97" s="144"/>
      <c r="N97" s="143">
        <v>9</v>
      </c>
      <c r="O97" s="156">
        <f t="shared" si="62"/>
        <v>9</v>
      </c>
      <c r="P97" s="156"/>
      <c r="Q97" s="56"/>
      <c r="R97" s="237">
        <f t="shared" si="48"/>
        <v>9</v>
      </c>
      <c r="S97" s="238">
        <f t="shared" si="49"/>
        <v>9.9999999999999645E-2</v>
      </c>
      <c r="T97" s="239"/>
      <c r="U97" s="145" t="s">
        <v>64</v>
      </c>
      <c r="V97" s="205" t="s">
        <v>224</v>
      </c>
      <c r="W97" s="58" t="s">
        <v>411</v>
      </c>
      <c r="X97" s="58"/>
      <c r="Y97" s="155" t="s">
        <v>82</v>
      </c>
    </row>
    <row r="98" spans="1:25" ht="22.5" customHeight="1">
      <c r="A98" s="367"/>
      <c r="B98" s="341"/>
      <c r="C98" s="341"/>
      <c r="D98" s="339"/>
      <c r="E98" s="325"/>
      <c r="F98" s="205" t="s">
        <v>25</v>
      </c>
      <c r="G98" s="45" t="s">
        <v>40</v>
      </c>
      <c r="H98" s="157" t="s">
        <v>41</v>
      </c>
      <c r="I98" s="142"/>
      <c r="J98" s="11">
        <v>29.6</v>
      </c>
      <c r="K98" s="5">
        <f t="shared" ref="K98" si="65">SUM(J98-M98)</f>
        <v>29.6</v>
      </c>
      <c r="L98" s="156"/>
      <c r="M98" s="144"/>
      <c r="N98" s="143">
        <v>28.4</v>
      </c>
      <c r="O98" s="5">
        <f t="shared" si="62"/>
        <v>28.4</v>
      </c>
      <c r="P98" s="156"/>
      <c r="Q98" s="56"/>
      <c r="R98" s="237">
        <f t="shared" si="48"/>
        <v>28.4</v>
      </c>
      <c r="S98" s="238">
        <f t="shared" si="49"/>
        <v>1.2000000000000028</v>
      </c>
      <c r="T98" s="239"/>
      <c r="U98" s="145" t="s">
        <v>64</v>
      </c>
      <c r="V98" s="205" t="s">
        <v>229</v>
      </c>
      <c r="W98" s="58" t="s">
        <v>394</v>
      </c>
      <c r="X98" s="58"/>
      <c r="Y98" s="155" t="s">
        <v>81</v>
      </c>
    </row>
    <row r="99" spans="1:25" ht="13.5" thickBot="1">
      <c r="A99" s="367"/>
      <c r="B99" s="341"/>
      <c r="C99" s="341"/>
      <c r="D99" s="339"/>
      <c r="E99" s="325"/>
      <c r="F99" s="205" t="s">
        <v>12</v>
      </c>
      <c r="G99" s="62" t="s">
        <v>40</v>
      </c>
      <c r="H99" s="48" t="s">
        <v>41</v>
      </c>
      <c r="I99" s="177"/>
      <c r="J99" s="16">
        <v>46.9</v>
      </c>
      <c r="K99" s="158">
        <f t="shared" si="61"/>
        <v>46.9</v>
      </c>
      <c r="L99" s="200">
        <v>7.4</v>
      </c>
      <c r="M99" s="136"/>
      <c r="N99" s="16">
        <v>46.9</v>
      </c>
      <c r="O99" s="158">
        <f t="shared" si="62"/>
        <v>46.9</v>
      </c>
      <c r="P99" s="200">
        <v>7.4</v>
      </c>
      <c r="Q99" s="89"/>
      <c r="R99" s="237">
        <f t="shared" si="48"/>
        <v>46.9</v>
      </c>
      <c r="S99" s="238">
        <f t="shared" si="49"/>
        <v>0</v>
      </c>
      <c r="T99" s="239"/>
      <c r="U99" s="145"/>
      <c r="V99" s="205"/>
      <c r="W99" s="58"/>
      <c r="X99" s="58"/>
      <c r="Y99" s="152" t="s">
        <v>78</v>
      </c>
    </row>
    <row r="100" spans="1:25" ht="13.5" thickBot="1">
      <c r="A100" s="368"/>
      <c r="B100" s="272"/>
      <c r="C100" s="272"/>
      <c r="D100" s="340"/>
      <c r="E100" s="326"/>
      <c r="F100" s="58"/>
      <c r="G100" s="321" t="s">
        <v>31</v>
      </c>
      <c r="H100" s="331"/>
      <c r="I100" s="154">
        <f t="shared" ref="I100:Q100" si="66">SUM(I93:I99)</f>
        <v>0</v>
      </c>
      <c r="J100" s="74">
        <f t="shared" si="66"/>
        <v>200.7</v>
      </c>
      <c r="K100" s="3">
        <f t="shared" si="66"/>
        <v>200.7</v>
      </c>
      <c r="L100" s="3">
        <f t="shared" si="66"/>
        <v>7.4</v>
      </c>
      <c r="M100" s="233">
        <f t="shared" si="66"/>
        <v>0</v>
      </c>
      <c r="N100" s="3">
        <f t="shared" si="66"/>
        <v>196.9</v>
      </c>
      <c r="O100" s="3">
        <f t="shared" si="66"/>
        <v>196.9</v>
      </c>
      <c r="P100" s="3">
        <f t="shared" si="66"/>
        <v>7.4</v>
      </c>
      <c r="Q100" s="154">
        <f t="shared" si="66"/>
        <v>0</v>
      </c>
      <c r="R100" s="237">
        <f t="shared" si="48"/>
        <v>196.9</v>
      </c>
      <c r="S100" s="238">
        <f t="shared" si="49"/>
        <v>3.7999999999999829</v>
      </c>
      <c r="T100" s="239"/>
      <c r="U100" s="133"/>
      <c r="V100" s="1"/>
      <c r="W100" s="181"/>
      <c r="X100" s="181"/>
      <c r="Y100" s="152"/>
    </row>
    <row r="101" spans="1:25" ht="17.25" customHeight="1">
      <c r="A101" s="313" t="s">
        <v>29</v>
      </c>
      <c r="B101" s="314" t="s">
        <v>29</v>
      </c>
      <c r="C101" s="314" t="s">
        <v>57</v>
      </c>
      <c r="D101" s="350" t="s">
        <v>192</v>
      </c>
      <c r="E101" s="462" t="s">
        <v>169</v>
      </c>
      <c r="F101" s="75">
        <v>1</v>
      </c>
      <c r="G101" s="119" t="s">
        <v>39</v>
      </c>
      <c r="H101" s="148" t="s">
        <v>54</v>
      </c>
      <c r="I101" s="9"/>
      <c r="J101" s="214"/>
      <c r="K101" s="5">
        <f t="shared" ref="K101:K108" si="67">SUM(J101-M101)</f>
        <v>0</v>
      </c>
      <c r="L101" s="215"/>
      <c r="M101" s="15"/>
      <c r="N101" s="229"/>
      <c r="O101" s="5">
        <f t="shared" ref="O101:O108" si="68">SUM(N101-Q101)</f>
        <v>0</v>
      </c>
      <c r="P101" s="230"/>
      <c r="Q101" s="57"/>
      <c r="R101" s="237">
        <f t="shared" si="48"/>
        <v>0</v>
      </c>
      <c r="S101" s="238">
        <f t="shared" si="49"/>
        <v>0</v>
      </c>
      <c r="T101" s="239"/>
      <c r="U101" s="124"/>
      <c r="V101" s="205"/>
      <c r="W101" s="58"/>
      <c r="X101" s="58"/>
      <c r="Y101" s="151" t="s">
        <v>78</v>
      </c>
    </row>
    <row r="102" spans="1:25" ht="49.5" customHeight="1">
      <c r="A102" s="313"/>
      <c r="B102" s="314"/>
      <c r="C102" s="314"/>
      <c r="D102" s="350"/>
      <c r="E102" s="463"/>
      <c r="F102" s="70">
        <v>19</v>
      </c>
      <c r="G102" s="149" t="s">
        <v>75</v>
      </c>
      <c r="H102" s="148" t="s">
        <v>51</v>
      </c>
      <c r="I102" s="142"/>
      <c r="J102" s="216"/>
      <c r="K102" s="5">
        <f t="shared" si="67"/>
        <v>0</v>
      </c>
      <c r="L102" s="217"/>
      <c r="M102" s="144"/>
      <c r="N102" s="226"/>
      <c r="O102" s="5">
        <f t="shared" si="68"/>
        <v>0</v>
      </c>
      <c r="P102" s="227"/>
      <c r="Q102" s="56"/>
      <c r="R102" s="237">
        <f t="shared" si="48"/>
        <v>0</v>
      </c>
      <c r="S102" s="238">
        <f t="shared" si="49"/>
        <v>0</v>
      </c>
      <c r="T102" s="239"/>
      <c r="U102" s="311" t="s">
        <v>338</v>
      </c>
      <c r="V102" s="271" t="s">
        <v>13</v>
      </c>
      <c r="W102" s="271" t="s">
        <v>15</v>
      </c>
      <c r="X102" s="224"/>
      <c r="Y102" s="155" t="s">
        <v>81</v>
      </c>
    </row>
    <row r="103" spans="1:25">
      <c r="A103" s="313"/>
      <c r="B103" s="314"/>
      <c r="C103" s="314"/>
      <c r="D103" s="350"/>
      <c r="E103" s="463"/>
      <c r="F103" s="70">
        <v>19</v>
      </c>
      <c r="G103" s="149" t="s">
        <v>39</v>
      </c>
      <c r="H103" s="148" t="s">
        <v>51</v>
      </c>
      <c r="I103" s="142"/>
      <c r="J103" s="216">
        <v>11.7</v>
      </c>
      <c r="K103" s="5">
        <f t="shared" si="67"/>
        <v>11.7</v>
      </c>
      <c r="L103" s="217"/>
      <c r="M103" s="144"/>
      <c r="N103" s="260">
        <v>11.7</v>
      </c>
      <c r="O103" s="5">
        <f t="shared" si="68"/>
        <v>11.7</v>
      </c>
      <c r="P103" s="227"/>
      <c r="Q103" s="56"/>
      <c r="R103" s="237">
        <f t="shared" si="48"/>
        <v>11.7</v>
      </c>
      <c r="S103" s="238">
        <f t="shared" si="49"/>
        <v>0</v>
      </c>
      <c r="T103" s="239"/>
      <c r="U103" s="312"/>
      <c r="V103" s="272"/>
      <c r="W103" s="272"/>
      <c r="X103" s="225"/>
      <c r="Y103" s="151" t="s">
        <v>81</v>
      </c>
    </row>
    <row r="104" spans="1:25" ht="38.25">
      <c r="A104" s="313"/>
      <c r="B104" s="314"/>
      <c r="C104" s="314"/>
      <c r="D104" s="350"/>
      <c r="E104" s="463"/>
      <c r="F104" s="205" t="s">
        <v>24</v>
      </c>
      <c r="G104" s="44" t="s">
        <v>39</v>
      </c>
      <c r="H104" s="148" t="s">
        <v>51</v>
      </c>
      <c r="I104" s="142"/>
      <c r="J104" s="216">
        <v>7.1</v>
      </c>
      <c r="K104" s="5">
        <f t="shared" si="67"/>
        <v>7.1</v>
      </c>
      <c r="L104" s="217"/>
      <c r="M104" s="144"/>
      <c r="N104" s="260">
        <v>7.5</v>
      </c>
      <c r="O104" s="5">
        <f t="shared" si="68"/>
        <v>7.5</v>
      </c>
      <c r="P104" s="227"/>
      <c r="Q104" s="56"/>
      <c r="R104" s="237">
        <f t="shared" si="48"/>
        <v>7.5</v>
      </c>
      <c r="S104" s="238">
        <f t="shared" si="49"/>
        <v>-0.40000000000000036</v>
      </c>
      <c r="T104" s="239"/>
      <c r="U104" s="124" t="s">
        <v>338</v>
      </c>
      <c r="V104" s="205" t="s">
        <v>13</v>
      </c>
      <c r="W104" s="58" t="s">
        <v>13</v>
      </c>
      <c r="X104" s="58"/>
      <c r="Y104" s="151" t="s">
        <v>82</v>
      </c>
    </row>
    <row r="105" spans="1:25">
      <c r="A105" s="313"/>
      <c r="B105" s="314"/>
      <c r="C105" s="314"/>
      <c r="D105" s="350"/>
      <c r="E105" s="463"/>
      <c r="F105" s="205" t="s">
        <v>61</v>
      </c>
      <c r="G105" s="44" t="s">
        <v>39</v>
      </c>
      <c r="H105" s="148" t="s">
        <v>30</v>
      </c>
      <c r="I105" s="142"/>
      <c r="J105" s="216">
        <v>3</v>
      </c>
      <c r="K105" s="5">
        <f t="shared" si="67"/>
        <v>3</v>
      </c>
      <c r="L105" s="217"/>
      <c r="M105" s="144"/>
      <c r="N105" s="260">
        <v>3</v>
      </c>
      <c r="O105" s="5">
        <f t="shared" si="68"/>
        <v>3</v>
      </c>
      <c r="P105" s="227"/>
      <c r="Q105" s="56"/>
      <c r="R105" s="237">
        <f t="shared" si="48"/>
        <v>3</v>
      </c>
      <c r="S105" s="238">
        <f t="shared" si="49"/>
        <v>0</v>
      </c>
      <c r="T105" s="239"/>
      <c r="U105" s="311" t="s">
        <v>338</v>
      </c>
      <c r="V105" s="271" t="s">
        <v>12</v>
      </c>
      <c r="W105" s="271" t="s">
        <v>12</v>
      </c>
      <c r="X105" s="58"/>
      <c r="Y105" s="151" t="s">
        <v>126</v>
      </c>
    </row>
    <row r="106" spans="1:25">
      <c r="A106" s="313"/>
      <c r="B106" s="314"/>
      <c r="C106" s="314"/>
      <c r="D106" s="350"/>
      <c r="E106" s="463"/>
      <c r="F106" s="205" t="s">
        <v>61</v>
      </c>
      <c r="G106" s="44" t="s">
        <v>75</v>
      </c>
      <c r="H106" s="148" t="s">
        <v>30</v>
      </c>
      <c r="I106" s="142"/>
      <c r="J106" s="216">
        <v>2.6640000000000001</v>
      </c>
      <c r="K106" s="5">
        <f t="shared" si="67"/>
        <v>2.6640000000000001</v>
      </c>
      <c r="L106" s="217"/>
      <c r="M106" s="144"/>
      <c r="N106" s="260"/>
      <c r="O106" s="5">
        <f t="shared" si="68"/>
        <v>0</v>
      </c>
      <c r="P106" s="227"/>
      <c r="Q106" s="56"/>
      <c r="R106" s="237">
        <f t="shared" si="48"/>
        <v>0</v>
      </c>
      <c r="S106" s="238">
        <f t="shared" si="49"/>
        <v>2.6640000000000001</v>
      </c>
      <c r="T106" s="239"/>
      <c r="U106" s="312"/>
      <c r="V106" s="272"/>
      <c r="W106" s="272"/>
      <c r="X106" s="58"/>
      <c r="Y106" s="151" t="s">
        <v>126</v>
      </c>
    </row>
    <row r="107" spans="1:25">
      <c r="A107" s="313"/>
      <c r="B107" s="314"/>
      <c r="C107" s="314"/>
      <c r="D107" s="350"/>
      <c r="E107" s="463"/>
      <c r="F107" s="134">
        <v>21</v>
      </c>
      <c r="G107" s="149" t="s">
        <v>75</v>
      </c>
      <c r="H107" s="148" t="s">
        <v>51</v>
      </c>
      <c r="I107" s="142"/>
      <c r="J107" s="216">
        <v>3.8530000000000002</v>
      </c>
      <c r="K107" s="5">
        <f t="shared" si="67"/>
        <v>3.8530000000000002</v>
      </c>
      <c r="L107" s="217"/>
      <c r="M107" s="144"/>
      <c r="N107" s="260">
        <v>3.3</v>
      </c>
      <c r="O107" s="5">
        <f t="shared" si="68"/>
        <v>3.3</v>
      </c>
      <c r="P107" s="227"/>
      <c r="Q107" s="56"/>
      <c r="R107" s="237">
        <f t="shared" si="48"/>
        <v>3.3</v>
      </c>
      <c r="S107" s="238">
        <f t="shared" si="49"/>
        <v>0.55300000000000038</v>
      </c>
      <c r="T107" s="239"/>
      <c r="U107" s="311" t="s">
        <v>338</v>
      </c>
      <c r="V107" s="271" t="s">
        <v>13</v>
      </c>
      <c r="W107" s="271" t="s">
        <v>13</v>
      </c>
      <c r="X107" s="58"/>
      <c r="Y107" s="155" t="s">
        <v>80</v>
      </c>
    </row>
    <row r="108" spans="1:25" ht="13.5" thickBot="1">
      <c r="A108" s="313"/>
      <c r="B108" s="314"/>
      <c r="C108" s="314"/>
      <c r="D108" s="350"/>
      <c r="E108" s="463"/>
      <c r="F108" s="134">
        <v>21</v>
      </c>
      <c r="G108" s="149" t="s">
        <v>39</v>
      </c>
      <c r="H108" s="148" t="s">
        <v>51</v>
      </c>
      <c r="I108" s="142"/>
      <c r="J108" s="216">
        <v>8.1999999999999993</v>
      </c>
      <c r="K108" s="5">
        <f t="shared" si="67"/>
        <v>8.1999999999999993</v>
      </c>
      <c r="L108" s="217"/>
      <c r="M108" s="144"/>
      <c r="N108" s="260">
        <v>6.5</v>
      </c>
      <c r="O108" s="5">
        <f t="shared" si="68"/>
        <v>6.5</v>
      </c>
      <c r="P108" s="227"/>
      <c r="Q108" s="56"/>
      <c r="R108" s="237">
        <f t="shared" si="48"/>
        <v>6.5</v>
      </c>
      <c r="S108" s="238">
        <f t="shared" si="49"/>
        <v>1.6999999999999993</v>
      </c>
      <c r="T108" s="239"/>
      <c r="U108" s="312"/>
      <c r="V108" s="272"/>
      <c r="W108" s="272"/>
      <c r="X108" s="58"/>
      <c r="Y108" s="155" t="s">
        <v>80</v>
      </c>
    </row>
    <row r="109" spans="1:25" ht="13.5" thickBot="1">
      <c r="A109" s="313"/>
      <c r="B109" s="314"/>
      <c r="C109" s="314"/>
      <c r="D109" s="350"/>
      <c r="E109" s="463"/>
      <c r="F109" s="73"/>
      <c r="G109" s="321" t="s">
        <v>31</v>
      </c>
      <c r="H109" s="331"/>
      <c r="I109" s="154">
        <f t="shared" ref="I109:M109" si="69">SUM(I101:I108)</f>
        <v>0</v>
      </c>
      <c r="J109" s="220">
        <f t="shared" si="69"/>
        <v>36.516999999999996</v>
      </c>
      <c r="K109" s="219">
        <f t="shared" si="69"/>
        <v>36.516999999999996</v>
      </c>
      <c r="L109" s="219">
        <f t="shared" si="69"/>
        <v>0</v>
      </c>
      <c r="M109" s="219">
        <f t="shared" si="69"/>
        <v>0</v>
      </c>
      <c r="N109" s="233">
        <f t="shared" ref="N109:Q109" si="70">SUM(N101:N108)</f>
        <v>32</v>
      </c>
      <c r="O109" s="233">
        <f t="shared" si="70"/>
        <v>32</v>
      </c>
      <c r="P109" s="233">
        <f t="shared" si="70"/>
        <v>0</v>
      </c>
      <c r="Q109" s="154">
        <f t="shared" si="70"/>
        <v>0</v>
      </c>
      <c r="R109" s="237">
        <f t="shared" si="48"/>
        <v>32</v>
      </c>
      <c r="S109" s="238">
        <f t="shared" si="49"/>
        <v>4.5169999999999959</v>
      </c>
      <c r="T109" s="239"/>
      <c r="U109" s="145"/>
      <c r="V109" s="1"/>
      <c r="W109" s="181"/>
      <c r="X109" s="181"/>
      <c r="Y109" s="152"/>
    </row>
    <row r="110" spans="1:25">
      <c r="A110" s="313" t="s">
        <v>29</v>
      </c>
      <c r="B110" s="314" t="s">
        <v>29</v>
      </c>
      <c r="C110" s="314" t="s">
        <v>20</v>
      </c>
      <c r="D110" s="350" t="s">
        <v>192</v>
      </c>
      <c r="E110" s="342" t="s">
        <v>160</v>
      </c>
      <c r="F110" s="150">
        <v>1</v>
      </c>
      <c r="G110" s="44" t="s">
        <v>39</v>
      </c>
      <c r="H110" s="61" t="s">
        <v>54</v>
      </c>
      <c r="I110" s="9"/>
      <c r="J110" s="14"/>
      <c r="K110" s="5">
        <f>SUM(J110-M110)</f>
        <v>0</v>
      </c>
      <c r="L110" s="5"/>
      <c r="M110" s="15"/>
      <c r="N110" s="13"/>
      <c r="O110" s="5">
        <f>SUM(N110-Q110)</f>
        <v>0</v>
      </c>
      <c r="P110" s="5"/>
      <c r="Q110" s="57"/>
      <c r="R110" s="237">
        <f t="shared" si="48"/>
        <v>0</v>
      </c>
      <c r="S110" s="238">
        <f t="shared" si="49"/>
        <v>0</v>
      </c>
      <c r="T110" s="239"/>
      <c r="U110" s="124"/>
      <c r="V110" s="205"/>
      <c r="W110" s="58"/>
      <c r="X110" s="58"/>
      <c r="Y110" s="151" t="s">
        <v>78</v>
      </c>
    </row>
    <row r="111" spans="1:25" ht="13.5" thickBot="1">
      <c r="A111" s="313"/>
      <c r="B111" s="314"/>
      <c r="C111" s="314"/>
      <c r="D111" s="350"/>
      <c r="E111" s="343"/>
      <c r="F111" s="70"/>
      <c r="G111" s="71"/>
      <c r="H111" s="60"/>
      <c r="I111" s="7"/>
      <c r="J111" s="6"/>
      <c r="K111" s="5">
        <f>SUM(J111-M111)</f>
        <v>0</v>
      </c>
      <c r="L111" s="6"/>
      <c r="M111" s="66"/>
      <c r="N111" s="49"/>
      <c r="O111" s="5">
        <f>SUM(N111-Q111)</f>
        <v>0</v>
      </c>
      <c r="P111" s="6"/>
      <c r="Q111" s="72"/>
      <c r="R111" s="237">
        <f t="shared" si="48"/>
        <v>0</v>
      </c>
      <c r="S111" s="238">
        <f t="shared" si="49"/>
        <v>0</v>
      </c>
      <c r="T111" s="239"/>
      <c r="U111" s="17"/>
      <c r="V111" s="205"/>
      <c r="W111" s="58"/>
      <c r="X111" s="58"/>
      <c r="Y111" s="151"/>
    </row>
    <row r="112" spans="1:25" ht="13.5" thickBot="1">
      <c r="A112" s="313"/>
      <c r="B112" s="314"/>
      <c r="C112" s="314"/>
      <c r="D112" s="350"/>
      <c r="E112" s="344"/>
      <c r="F112" s="73"/>
      <c r="G112" s="461" t="s">
        <v>31</v>
      </c>
      <c r="H112" s="331"/>
      <c r="I112" s="154">
        <f t="shared" ref="I112" si="71">SUM(I110:I111)</f>
        <v>0</v>
      </c>
      <c r="J112" s="220">
        <f t="shared" ref="J112:M112" si="72">SUM(J110:J111)</f>
        <v>0</v>
      </c>
      <c r="K112" s="219">
        <f t="shared" si="72"/>
        <v>0</v>
      </c>
      <c r="L112" s="219">
        <f t="shared" si="72"/>
        <v>0</v>
      </c>
      <c r="M112" s="219">
        <f t="shared" si="72"/>
        <v>0</v>
      </c>
      <c r="N112" s="233">
        <f t="shared" ref="N112:Q112" si="73">SUM(N110:N111)</f>
        <v>0</v>
      </c>
      <c r="O112" s="233">
        <f t="shared" si="73"/>
        <v>0</v>
      </c>
      <c r="P112" s="233">
        <f t="shared" si="73"/>
        <v>0</v>
      </c>
      <c r="Q112" s="154">
        <f t="shared" si="73"/>
        <v>0</v>
      </c>
      <c r="R112" s="237">
        <f t="shared" si="48"/>
        <v>0</v>
      </c>
      <c r="S112" s="238">
        <f t="shared" si="49"/>
        <v>0</v>
      </c>
      <c r="T112" s="239"/>
      <c r="U112" s="145"/>
      <c r="V112" s="1"/>
      <c r="W112" s="181"/>
      <c r="X112" s="181"/>
      <c r="Y112" s="152"/>
    </row>
    <row r="113" spans="1:25" ht="25.5">
      <c r="A113" s="313" t="s">
        <v>29</v>
      </c>
      <c r="B113" s="314" t="s">
        <v>29</v>
      </c>
      <c r="C113" s="314" t="s">
        <v>21</v>
      </c>
      <c r="D113" s="350" t="s">
        <v>194</v>
      </c>
      <c r="E113" s="342" t="s">
        <v>161</v>
      </c>
      <c r="F113" s="75">
        <v>1</v>
      </c>
      <c r="G113" s="149" t="s">
        <v>39</v>
      </c>
      <c r="H113" s="148" t="s">
        <v>54</v>
      </c>
      <c r="I113" s="214"/>
      <c r="J113" s="10"/>
      <c r="K113" s="59">
        <f>SUM(J113-M113)</f>
        <v>0</v>
      </c>
      <c r="L113" s="53"/>
      <c r="M113" s="12"/>
      <c r="N113" s="10"/>
      <c r="O113" s="59">
        <f>SUM(N113-Q113)</f>
        <v>0</v>
      </c>
      <c r="P113" s="53"/>
      <c r="Q113" s="88"/>
      <c r="R113" s="237">
        <f t="shared" si="48"/>
        <v>0</v>
      </c>
      <c r="S113" s="238">
        <f t="shared" si="49"/>
        <v>0</v>
      </c>
      <c r="T113" s="239"/>
      <c r="U113" s="146" t="s">
        <v>162</v>
      </c>
      <c r="V113" s="205" t="s">
        <v>280</v>
      </c>
      <c r="W113" s="270" t="s">
        <v>280</v>
      </c>
      <c r="X113" s="58"/>
      <c r="Y113" s="151" t="s">
        <v>78</v>
      </c>
    </row>
    <row r="114" spans="1:25">
      <c r="A114" s="313"/>
      <c r="B114" s="314"/>
      <c r="C114" s="314"/>
      <c r="D114" s="350"/>
      <c r="E114" s="343"/>
      <c r="F114" s="205" t="s">
        <v>61</v>
      </c>
      <c r="G114" s="44" t="s">
        <v>344</v>
      </c>
      <c r="H114" s="148" t="s">
        <v>35</v>
      </c>
      <c r="I114" s="216"/>
      <c r="J114" s="216">
        <v>116.1</v>
      </c>
      <c r="K114" s="5">
        <f t="shared" ref="K114:K115" si="74">SUM(J114-M114)</f>
        <v>42.199999999999989</v>
      </c>
      <c r="L114" s="139">
        <v>11.3</v>
      </c>
      <c r="M114" s="240">
        <v>73.900000000000006</v>
      </c>
      <c r="N114" s="226">
        <v>104.8</v>
      </c>
      <c r="O114" s="5">
        <f t="shared" ref="O114:O117" si="75">SUM(N114-Q114)</f>
        <v>35.200000000000003</v>
      </c>
      <c r="P114" s="139">
        <v>11.2</v>
      </c>
      <c r="Q114" s="140">
        <v>69.599999999999994</v>
      </c>
      <c r="R114" s="237">
        <f t="shared" si="48"/>
        <v>104.8</v>
      </c>
      <c r="S114" s="238">
        <f t="shared" si="49"/>
        <v>11.299999999999997</v>
      </c>
      <c r="T114" s="239"/>
      <c r="U114" s="146"/>
      <c r="V114" s="205"/>
      <c r="W114" s="58"/>
      <c r="X114" s="58"/>
      <c r="Y114" s="151" t="s">
        <v>126</v>
      </c>
    </row>
    <row r="115" spans="1:25">
      <c r="A115" s="313"/>
      <c r="B115" s="314"/>
      <c r="C115" s="314"/>
      <c r="D115" s="350"/>
      <c r="E115" s="343"/>
      <c r="F115" s="205" t="s">
        <v>61</v>
      </c>
      <c r="G115" s="44" t="s">
        <v>39</v>
      </c>
      <c r="H115" s="148" t="s">
        <v>35</v>
      </c>
      <c r="I115" s="216"/>
      <c r="J115" s="216">
        <v>18.399999999999999</v>
      </c>
      <c r="K115" s="5">
        <f t="shared" si="74"/>
        <v>0</v>
      </c>
      <c r="L115" s="139"/>
      <c r="M115" s="240">
        <v>18.399999999999999</v>
      </c>
      <c r="N115" s="226">
        <v>18.399999999999999</v>
      </c>
      <c r="O115" s="5">
        <f t="shared" si="75"/>
        <v>0</v>
      </c>
      <c r="P115" s="139"/>
      <c r="Q115" s="140">
        <v>18.399999999999999</v>
      </c>
      <c r="R115" s="237">
        <f t="shared" si="48"/>
        <v>18.399999999999999</v>
      </c>
      <c r="S115" s="238">
        <f t="shared" si="49"/>
        <v>0</v>
      </c>
      <c r="T115" s="239"/>
      <c r="U115" s="146"/>
      <c r="V115" s="205"/>
      <c r="W115" s="58"/>
      <c r="X115" s="58"/>
      <c r="Y115" s="151" t="s">
        <v>126</v>
      </c>
    </row>
    <row r="116" spans="1:25" ht="46.5" customHeight="1">
      <c r="A116" s="313"/>
      <c r="B116" s="314"/>
      <c r="C116" s="314"/>
      <c r="D116" s="350"/>
      <c r="E116" s="397"/>
      <c r="F116" s="205" t="s">
        <v>25</v>
      </c>
      <c r="G116" s="44" t="s">
        <v>39</v>
      </c>
      <c r="H116" s="148" t="s">
        <v>35</v>
      </c>
      <c r="I116" s="216"/>
      <c r="J116" s="216">
        <v>4.141</v>
      </c>
      <c r="K116" s="5">
        <f t="shared" ref="K116:K117" si="76">SUM(J116-M116)</f>
        <v>4.141</v>
      </c>
      <c r="L116" s="217"/>
      <c r="M116" s="144"/>
      <c r="N116" s="226">
        <v>4.0999999999999996</v>
      </c>
      <c r="O116" s="5">
        <f t="shared" si="75"/>
        <v>4.0999999999999996</v>
      </c>
      <c r="P116" s="227"/>
      <c r="Q116" s="56"/>
      <c r="R116" s="237">
        <f t="shared" si="48"/>
        <v>4.0999999999999996</v>
      </c>
      <c r="S116" s="238">
        <f t="shared" si="49"/>
        <v>4.1000000000000369E-2</v>
      </c>
      <c r="T116" s="239"/>
      <c r="U116" s="146"/>
      <c r="V116" s="205"/>
      <c r="W116" s="58"/>
      <c r="X116" s="58"/>
      <c r="Y116" s="151" t="s">
        <v>81</v>
      </c>
    </row>
    <row r="117" spans="1:25" ht="27" customHeight="1">
      <c r="A117" s="313"/>
      <c r="B117" s="314"/>
      <c r="C117" s="314"/>
      <c r="D117" s="350"/>
      <c r="E117" s="397"/>
      <c r="F117" s="205" t="s">
        <v>25</v>
      </c>
      <c r="G117" s="44" t="s">
        <v>344</v>
      </c>
      <c r="H117" s="148" t="s">
        <v>51</v>
      </c>
      <c r="I117" s="216"/>
      <c r="J117" s="216">
        <v>15.95</v>
      </c>
      <c r="K117" s="156">
        <f t="shared" si="76"/>
        <v>12.95</v>
      </c>
      <c r="L117" s="217">
        <v>9.6</v>
      </c>
      <c r="M117" s="144">
        <v>3</v>
      </c>
      <c r="N117" s="226">
        <v>14.6</v>
      </c>
      <c r="O117" s="156">
        <f t="shared" si="75"/>
        <v>14.6</v>
      </c>
      <c r="P117" s="227">
        <v>9.4</v>
      </c>
      <c r="Q117" s="56"/>
      <c r="R117" s="237">
        <f t="shared" si="48"/>
        <v>14.6</v>
      </c>
      <c r="S117" s="238">
        <f t="shared" si="49"/>
        <v>1.3499999999999996</v>
      </c>
      <c r="T117" s="239"/>
      <c r="U117" s="146"/>
      <c r="V117" s="205"/>
      <c r="W117" s="58"/>
      <c r="X117" s="58"/>
      <c r="Y117" s="151" t="s">
        <v>81</v>
      </c>
    </row>
    <row r="118" spans="1:25">
      <c r="A118" s="313"/>
      <c r="B118" s="314"/>
      <c r="C118" s="314"/>
      <c r="D118" s="350"/>
      <c r="E118" s="343"/>
      <c r="F118" s="205" t="s">
        <v>27</v>
      </c>
      <c r="G118" s="44" t="s">
        <v>39</v>
      </c>
      <c r="H118" s="148" t="s">
        <v>35</v>
      </c>
      <c r="I118" s="214"/>
      <c r="J118" s="214">
        <v>2.1</v>
      </c>
      <c r="K118" s="5">
        <f>SUM(J118-M118)</f>
        <v>2.1</v>
      </c>
      <c r="L118" s="215"/>
      <c r="M118" s="15"/>
      <c r="N118" s="229">
        <v>2</v>
      </c>
      <c r="O118" s="5">
        <f>SUM(N118-Q118)</f>
        <v>2</v>
      </c>
      <c r="P118" s="230"/>
      <c r="Q118" s="57"/>
      <c r="R118" s="237">
        <f t="shared" si="48"/>
        <v>2</v>
      </c>
      <c r="S118" s="238">
        <f t="shared" si="49"/>
        <v>0.10000000000000009</v>
      </c>
      <c r="T118" s="239"/>
      <c r="U118" s="146"/>
      <c r="V118" s="205"/>
      <c r="W118" s="58"/>
      <c r="X118" s="58"/>
      <c r="Y118" s="151" t="s">
        <v>80</v>
      </c>
    </row>
    <row r="119" spans="1:25" ht="13.5" thickBot="1">
      <c r="A119" s="313"/>
      <c r="B119" s="314"/>
      <c r="C119" s="314"/>
      <c r="D119" s="350"/>
      <c r="E119" s="343"/>
      <c r="F119" s="58" t="s">
        <v>27</v>
      </c>
      <c r="G119" s="71" t="s">
        <v>344</v>
      </c>
      <c r="H119" s="60" t="s">
        <v>35</v>
      </c>
      <c r="I119" s="49"/>
      <c r="J119" s="49">
        <v>11.946</v>
      </c>
      <c r="K119" s="66">
        <f>SUM(J119-M119)</f>
        <v>11.946</v>
      </c>
      <c r="L119" s="66">
        <v>9.6999999999999993</v>
      </c>
      <c r="M119" s="66"/>
      <c r="N119" s="49">
        <v>10.5</v>
      </c>
      <c r="O119" s="66">
        <f>SUM(N119-Q119)</f>
        <v>10.5</v>
      </c>
      <c r="P119" s="66"/>
      <c r="Q119" s="72"/>
      <c r="R119" s="237">
        <f t="shared" si="48"/>
        <v>10.5</v>
      </c>
      <c r="S119" s="238">
        <f t="shared" si="49"/>
        <v>1.4459999999999997</v>
      </c>
      <c r="T119" s="239"/>
      <c r="U119" s="146"/>
      <c r="V119" s="205"/>
      <c r="W119" s="58"/>
      <c r="X119" s="58"/>
      <c r="Y119" s="151" t="s">
        <v>80</v>
      </c>
    </row>
    <row r="120" spans="1:25" ht="13.5" thickBot="1">
      <c r="A120" s="313"/>
      <c r="B120" s="314"/>
      <c r="C120" s="314"/>
      <c r="D120" s="350"/>
      <c r="E120" s="344"/>
      <c r="F120" s="73"/>
      <c r="G120" s="321" t="s">
        <v>31</v>
      </c>
      <c r="H120" s="331"/>
      <c r="I120" s="219">
        <f t="shared" ref="I120:M120" si="77">SUM(I113:I119)</f>
        <v>0</v>
      </c>
      <c r="J120" s="219">
        <f t="shared" si="77"/>
        <v>168.63699999999997</v>
      </c>
      <c r="K120" s="219">
        <f t="shared" si="77"/>
        <v>73.336999999999989</v>
      </c>
      <c r="L120" s="219">
        <f t="shared" si="77"/>
        <v>30.599999999999998</v>
      </c>
      <c r="M120" s="219">
        <f t="shared" si="77"/>
        <v>95.300000000000011</v>
      </c>
      <c r="N120" s="233">
        <f t="shared" ref="N120:Q120" si="78">SUM(N113:N119)</f>
        <v>154.39999999999998</v>
      </c>
      <c r="O120" s="233">
        <f t="shared" si="78"/>
        <v>66.400000000000006</v>
      </c>
      <c r="P120" s="233">
        <f t="shared" si="78"/>
        <v>20.6</v>
      </c>
      <c r="Q120" s="154">
        <f t="shared" si="78"/>
        <v>88</v>
      </c>
      <c r="R120" s="237">
        <f t="shared" si="48"/>
        <v>154.39999999999998</v>
      </c>
      <c r="S120" s="238">
        <f t="shared" si="49"/>
        <v>14.236999999999995</v>
      </c>
      <c r="T120" s="239"/>
      <c r="U120" s="145"/>
      <c r="V120" s="1"/>
      <c r="W120" s="181"/>
      <c r="X120" s="181"/>
      <c r="Y120" s="152"/>
    </row>
    <row r="121" spans="1:25" ht="25.5">
      <c r="A121" s="313" t="s">
        <v>29</v>
      </c>
      <c r="B121" s="314" t="s">
        <v>29</v>
      </c>
      <c r="C121" s="314" t="s">
        <v>22</v>
      </c>
      <c r="D121" s="350"/>
      <c r="E121" s="460" t="s">
        <v>163</v>
      </c>
      <c r="F121" s="150">
        <v>1</v>
      </c>
      <c r="G121" s="132" t="s">
        <v>39</v>
      </c>
      <c r="H121" s="148" t="s">
        <v>54</v>
      </c>
      <c r="I121" s="13"/>
      <c r="J121" s="13">
        <v>2.5</v>
      </c>
      <c r="K121" s="5">
        <f>SUM(J121-M121)</f>
        <v>2.5</v>
      </c>
      <c r="L121" s="14"/>
      <c r="M121" s="15"/>
      <c r="N121" s="13">
        <v>2.5</v>
      </c>
      <c r="O121" s="5">
        <f>SUM(N121-Q121)</f>
        <v>2.5</v>
      </c>
      <c r="P121" s="14"/>
      <c r="Q121" s="57"/>
      <c r="R121" s="237">
        <f t="shared" si="48"/>
        <v>2.5</v>
      </c>
      <c r="S121" s="238">
        <f t="shared" si="49"/>
        <v>0</v>
      </c>
      <c r="T121" s="239"/>
      <c r="U121" s="146" t="s">
        <v>162</v>
      </c>
      <c r="V121" s="205" t="s">
        <v>20</v>
      </c>
      <c r="W121" s="166">
        <v>10</v>
      </c>
      <c r="X121" s="254"/>
      <c r="Y121" s="152" t="s">
        <v>78</v>
      </c>
    </row>
    <row r="122" spans="1:25" ht="13.5" thickBot="1">
      <c r="A122" s="313"/>
      <c r="B122" s="314"/>
      <c r="C122" s="314"/>
      <c r="D122" s="350"/>
      <c r="E122" s="460"/>
      <c r="F122" s="18"/>
      <c r="G122" s="211"/>
      <c r="H122" s="157"/>
      <c r="I122" s="143"/>
      <c r="J122" s="13"/>
      <c r="K122" s="110">
        <f>SUM(J122-M122)</f>
        <v>0</v>
      </c>
      <c r="L122" s="109"/>
      <c r="M122" s="106"/>
      <c r="N122" s="13"/>
      <c r="O122" s="110">
        <f>SUM(N122-Q122)</f>
        <v>0</v>
      </c>
      <c r="P122" s="109"/>
      <c r="Q122" s="243"/>
      <c r="R122" s="237">
        <f t="shared" si="48"/>
        <v>0</v>
      </c>
      <c r="S122" s="238">
        <f t="shared" si="49"/>
        <v>0</v>
      </c>
      <c r="T122" s="239"/>
      <c r="U122" s="146"/>
      <c r="V122" s="205"/>
      <c r="W122" s="58"/>
      <c r="X122" s="58"/>
      <c r="Y122" s="152"/>
    </row>
    <row r="123" spans="1:25" ht="13.5" thickBot="1">
      <c r="A123" s="313"/>
      <c r="B123" s="314"/>
      <c r="C123" s="314"/>
      <c r="D123" s="350"/>
      <c r="E123" s="460"/>
      <c r="F123" s="73"/>
      <c r="G123" s="321" t="s">
        <v>31</v>
      </c>
      <c r="H123" s="322"/>
      <c r="I123" s="3">
        <f t="shared" ref="I123" si="79">SUM(I121:I122)</f>
        <v>0</v>
      </c>
      <c r="J123" s="3">
        <f t="shared" ref="J123:M123" si="80">SUM(J121:J122)</f>
        <v>2.5</v>
      </c>
      <c r="K123" s="3">
        <f t="shared" si="80"/>
        <v>2.5</v>
      </c>
      <c r="L123" s="3">
        <f t="shared" si="80"/>
        <v>0</v>
      </c>
      <c r="M123" s="233">
        <f t="shared" si="80"/>
        <v>0</v>
      </c>
      <c r="N123" s="3">
        <f t="shared" ref="N123:Q123" si="81">SUM(N121:N122)</f>
        <v>2.5</v>
      </c>
      <c r="O123" s="3">
        <f t="shared" si="81"/>
        <v>2.5</v>
      </c>
      <c r="P123" s="3">
        <f t="shared" si="81"/>
        <v>0</v>
      </c>
      <c r="Q123" s="154">
        <f t="shared" si="81"/>
        <v>0</v>
      </c>
      <c r="R123" s="237">
        <f t="shared" si="48"/>
        <v>2.5</v>
      </c>
      <c r="S123" s="238">
        <f t="shared" si="49"/>
        <v>0</v>
      </c>
      <c r="T123" s="239"/>
      <c r="U123" s="17"/>
      <c r="V123" s="1"/>
      <c r="W123" s="181"/>
      <c r="X123" s="181"/>
      <c r="Y123" s="152"/>
    </row>
    <row r="124" spans="1:25" s="4" customFormat="1">
      <c r="A124" s="366" t="s">
        <v>29</v>
      </c>
      <c r="B124" s="271" t="s">
        <v>29</v>
      </c>
      <c r="C124" s="271" t="s">
        <v>59</v>
      </c>
      <c r="D124" s="327" t="s">
        <v>195</v>
      </c>
      <c r="E124" s="324" t="s">
        <v>322</v>
      </c>
      <c r="F124" s="205" t="s">
        <v>25</v>
      </c>
      <c r="G124" s="62" t="s">
        <v>39</v>
      </c>
      <c r="H124" s="68" t="s">
        <v>51</v>
      </c>
      <c r="I124" s="13"/>
      <c r="J124" s="13">
        <v>3.2</v>
      </c>
      <c r="K124" s="5">
        <f t="shared" ref="K124:K126" si="82">SUM(J124-M124)</f>
        <v>3.2</v>
      </c>
      <c r="L124" s="5"/>
      <c r="M124" s="15"/>
      <c r="N124" s="13">
        <v>3.2</v>
      </c>
      <c r="O124" s="5">
        <f t="shared" ref="O124:O126" si="83">SUM(N124-Q124)</f>
        <v>3.2</v>
      </c>
      <c r="P124" s="5"/>
      <c r="Q124" s="57"/>
      <c r="R124" s="237">
        <f t="shared" si="48"/>
        <v>3.2</v>
      </c>
      <c r="S124" s="238">
        <f t="shared" si="49"/>
        <v>0</v>
      </c>
      <c r="T124" s="239"/>
      <c r="U124" s="146" t="s">
        <v>293</v>
      </c>
      <c r="V124" s="205" t="s">
        <v>19</v>
      </c>
      <c r="W124" s="58" t="s">
        <v>19</v>
      </c>
      <c r="X124" s="58"/>
      <c r="Y124" s="117" t="s">
        <v>81</v>
      </c>
    </row>
    <row r="125" spans="1:25" s="4" customFormat="1">
      <c r="A125" s="367"/>
      <c r="B125" s="341"/>
      <c r="C125" s="341"/>
      <c r="D125" s="328"/>
      <c r="E125" s="325"/>
      <c r="F125" s="205" t="s">
        <v>25</v>
      </c>
      <c r="G125" s="62" t="s">
        <v>39</v>
      </c>
      <c r="H125" s="77" t="s">
        <v>51</v>
      </c>
      <c r="I125" s="13"/>
      <c r="J125" s="13">
        <v>4</v>
      </c>
      <c r="K125" s="5">
        <f t="shared" si="82"/>
        <v>0</v>
      </c>
      <c r="L125" s="5"/>
      <c r="M125" s="15">
        <v>4</v>
      </c>
      <c r="N125" s="13">
        <v>3.1</v>
      </c>
      <c r="O125" s="5">
        <f t="shared" si="83"/>
        <v>3.1</v>
      </c>
      <c r="P125" s="5"/>
      <c r="Q125" s="57"/>
      <c r="R125" s="237">
        <f t="shared" si="48"/>
        <v>3.1</v>
      </c>
      <c r="S125" s="238">
        <f t="shared" si="49"/>
        <v>0.89999999999999991</v>
      </c>
      <c r="T125" s="239"/>
      <c r="U125" s="146" t="s">
        <v>337</v>
      </c>
      <c r="V125" s="205" t="s">
        <v>15</v>
      </c>
      <c r="W125" s="58" t="s">
        <v>13</v>
      </c>
      <c r="X125" s="58"/>
      <c r="Y125" s="117" t="s">
        <v>81</v>
      </c>
    </row>
    <row r="126" spans="1:25" s="4" customFormat="1" ht="38.25">
      <c r="A126" s="367"/>
      <c r="B126" s="341"/>
      <c r="C126" s="341"/>
      <c r="D126" s="328"/>
      <c r="E126" s="325"/>
      <c r="F126" s="205" t="s">
        <v>25</v>
      </c>
      <c r="G126" s="62" t="s">
        <v>39</v>
      </c>
      <c r="H126" s="77" t="s">
        <v>51</v>
      </c>
      <c r="I126" s="13"/>
      <c r="J126" s="13">
        <v>13</v>
      </c>
      <c r="K126" s="5">
        <f t="shared" si="82"/>
        <v>0</v>
      </c>
      <c r="L126" s="5"/>
      <c r="M126" s="15">
        <v>13</v>
      </c>
      <c r="N126" s="13">
        <v>13.7</v>
      </c>
      <c r="O126" s="5">
        <f t="shared" si="83"/>
        <v>0</v>
      </c>
      <c r="P126" s="5"/>
      <c r="Q126" s="57">
        <v>13.7</v>
      </c>
      <c r="R126" s="237">
        <f t="shared" si="48"/>
        <v>13.7</v>
      </c>
      <c r="S126" s="238">
        <f t="shared" si="49"/>
        <v>-0.69999999999999929</v>
      </c>
      <c r="T126" s="239"/>
      <c r="U126" s="146" t="s">
        <v>294</v>
      </c>
      <c r="V126" s="205" t="s">
        <v>12</v>
      </c>
      <c r="W126" s="58" t="s">
        <v>12</v>
      </c>
      <c r="X126" s="58"/>
      <c r="Y126" s="117" t="s">
        <v>81</v>
      </c>
    </row>
    <row r="127" spans="1:25" s="4" customFormat="1" ht="25.5">
      <c r="A127" s="367"/>
      <c r="B127" s="341"/>
      <c r="C127" s="341"/>
      <c r="D127" s="328"/>
      <c r="E127" s="325"/>
      <c r="F127" s="18">
        <v>24</v>
      </c>
      <c r="G127" s="149" t="s">
        <v>39</v>
      </c>
      <c r="H127" s="148" t="s">
        <v>30</v>
      </c>
      <c r="I127" s="143"/>
      <c r="J127" s="143">
        <v>5.9</v>
      </c>
      <c r="K127" s="158">
        <v>0</v>
      </c>
      <c r="L127" s="156"/>
      <c r="M127" s="144">
        <v>5.9</v>
      </c>
      <c r="N127" s="143">
        <v>5.9</v>
      </c>
      <c r="O127" s="158">
        <v>0</v>
      </c>
      <c r="P127" s="156"/>
      <c r="Q127" s="56">
        <v>5.9</v>
      </c>
      <c r="R127" s="237">
        <f t="shared" si="48"/>
        <v>5.9</v>
      </c>
      <c r="S127" s="238">
        <f t="shared" si="49"/>
        <v>0</v>
      </c>
      <c r="T127" s="239"/>
      <c r="U127" s="124" t="s">
        <v>171</v>
      </c>
      <c r="V127" s="205" t="s">
        <v>12</v>
      </c>
      <c r="W127" s="58" t="s">
        <v>14</v>
      </c>
      <c r="X127" s="58"/>
      <c r="Y127" s="152" t="s">
        <v>79</v>
      </c>
    </row>
    <row r="128" spans="1:25" s="4" customFormat="1" ht="25.5">
      <c r="A128" s="367"/>
      <c r="B128" s="341"/>
      <c r="C128" s="341"/>
      <c r="D128" s="328"/>
      <c r="E128" s="325"/>
      <c r="F128" s="18">
        <v>24</v>
      </c>
      <c r="G128" s="149" t="s">
        <v>56</v>
      </c>
      <c r="H128" s="148" t="s">
        <v>30</v>
      </c>
      <c r="I128" s="143"/>
      <c r="J128" s="143">
        <v>3.5</v>
      </c>
      <c r="K128" s="158">
        <v>0</v>
      </c>
      <c r="L128" s="156"/>
      <c r="M128" s="144">
        <v>3.5</v>
      </c>
      <c r="N128" s="143">
        <v>3.5</v>
      </c>
      <c r="O128" s="158">
        <v>0</v>
      </c>
      <c r="P128" s="156"/>
      <c r="Q128" s="56">
        <v>3.5</v>
      </c>
      <c r="R128" s="237">
        <f t="shared" si="48"/>
        <v>3.5</v>
      </c>
      <c r="S128" s="238">
        <f t="shared" si="49"/>
        <v>0</v>
      </c>
      <c r="T128" s="239"/>
      <c r="U128" s="124" t="s">
        <v>171</v>
      </c>
      <c r="V128" s="205" t="s">
        <v>12</v>
      </c>
      <c r="W128" s="58" t="s">
        <v>12</v>
      </c>
      <c r="X128" s="58"/>
      <c r="Y128" s="152" t="s">
        <v>79</v>
      </c>
    </row>
    <row r="129" spans="1:25" ht="25.5">
      <c r="A129" s="367"/>
      <c r="B129" s="341"/>
      <c r="C129" s="341"/>
      <c r="D129" s="328"/>
      <c r="E129" s="325"/>
      <c r="F129" s="205" t="s">
        <v>26</v>
      </c>
      <c r="G129" s="44" t="s">
        <v>39</v>
      </c>
      <c r="H129" s="148" t="s">
        <v>55</v>
      </c>
      <c r="I129" s="142"/>
      <c r="J129" s="143">
        <v>5</v>
      </c>
      <c r="K129" s="156">
        <f t="shared" ref="K129:K137" si="84">SUM(J129-M129)</f>
        <v>5</v>
      </c>
      <c r="L129" s="156"/>
      <c r="M129" s="144"/>
      <c r="N129" s="143">
        <v>5</v>
      </c>
      <c r="O129" s="156">
        <f t="shared" ref="O129:O137" si="85">SUM(N129-Q129)</f>
        <v>5</v>
      </c>
      <c r="P129" s="156"/>
      <c r="Q129" s="56"/>
      <c r="R129" s="237">
        <f t="shared" si="48"/>
        <v>5</v>
      </c>
      <c r="S129" s="238">
        <f t="shared" si="49"/>
        <v>0</v>
      </c>
      <c r="T129" s="239"/>
      <c r="U129" s="145" t="s">
        <v>279</v>
      </c>
      <c r="V129" s="205" t="s">
        <v>13</v>
      </c>
      <c r="W129" s="58" t="s">
        <v>21</v>
      </c>
      <c r="X129" s="58"/>
      <c r="Y129" s="188" t="s">
        <v>127</v>
      </c>
    </row>
    <row r="130" spans="1:25" ht="25.5">
      <c r="A130" s="367"/>
      <c r="B130" s="341"/>
      <c r="C130" s="341"/>
      <c r="D130" s="328"/>
      <c r="E130" s="325"/>
      <c r="F130" s="204" t="s">
        <v>74</v>
      </c>
      <c r="G130" s="149" t="s">
        <v>39</v>
      </c>
      <c r="H130" s="157" t="s">
        <v>35</v>
      </c>
      <c r="I130" s="214"/>
      <c r="J130" s="13">
        <v>3</v>
      </c>
      <c r="K130" s="156">
        <f t="shared" si="84"/>
        <v>0.20000000000000018</v>
      </c>
      <c r="L130" s="5"/>
      <c r="M130" s="15">
        <v>2.8</v>
      </c>
      <c r="N130" s="13">
        <v>3</v>
      </c>
      <c r="O130" s="156">
        <f t="shared" si="85"/>
        <v>0.20000000000000018</v>
      </c>
      <c r="P130" s="5"/>
      <c r="Q130" s="57">
        <v>2.8</v>
      </c>
      <c r="R130" s="237">
        <f t="shared" si="48"/>
        <v>3</v>
      </c>
      <c r="S130" s="238">
        <f t="shared" si="49"/>
        <v>0</v>
      </c>
      <c r="T130" s="239"/>
      <c r="U130" s="145" t="s">
        <v>214</v>
      </c>
      <c r="V130" s="205" t="s">
        <v>22</v>
      </c>
      <c r="W130" s="58" t="s">
        <v>14</v>
      </c>
      <c r="X130" s="58"/>
      <c r="Y130" s="117" t="s">
        <v>117</v>
      </c>
    </row>
    <row r="131" spans="1:25">
      <c r="A131" s="367"/>
      <c r="B131" s="341"/>
      <c r="C131" s="341"/>
      <c r="D131" s="328"/>
      <c r="E131" s="325"/>
      <c r="F131" s="205" t="s">
        <v>25</v>
      </c>
      <c r="G131" s="44" t="s">
        <v>39</v>
      </c>
      <c r="H131" s="148" t="s">
        <v>51</v>
      </c>
      <c r="I131" s="214"/>
      <c r="J131" s="13">
        <v>2.5</v>
      </c>
      <c r="K131" s="156">
        <f t="shared" si="84"/>
        <v>2.5</v>
      </c>
      <c r="L131" s="5"/>
      <c r="M131" s="15"/>
      <c r="N131" s="13">
        <v>2.5</v>
      </c>
      <c r="O131" s="156">
        <f t="shared" si="85"/>
        <v>2.5</v>
      </c>
      <c r="P131" s="5"/>
      <c r="Q131" s="57"/>
      <c r="R131" s="237">
        <f t="shared" si="48"/>
        <v>2.5</v>
      </c>
      <c r="S131" s="238">
        <f t="shared" si="49"/>
        <v>0</v>
      </c>
      <c r="T131" s="239"/>
      <c r="U131" s="309" t="s">
        <v>314</v>
      </c>
      <c r="V131" s="205" t="s">
        <v>315</v>
      </c>
      <c r="W131" s="58" t="s">
        <v>412</v>
      </c>
      <c r="X131" s="58"/>
      <c r="Y131" s="117" t="s">
        <v>81</v>
      </c>
    </row>
    <row r="132" spans="1:25">
      <c r="A132" s="367"/>
      <c r="B132" s="341"/>
      <c r="C132" s="341"/>
      <c r="D132" s="328"/>
      <c r="E132" s="325"/>
      <c r="F132" s="205" t="s">
        <v>27</v>
      </c>
      <c r="G132" s="44" t="s">
        <v>39</v>
      </c>
      <c r="H132" s="148" t="s">
        <v>51</v>
      </c>
      <c r="I132" s="214"/>
      <c r="J132" s="13">
        <v>2</v>
      </c>
      <c r="K132" s="156">
        <f t="shared" si="84"/>
        <v>2</v>
      </c>
      <c r="L132" s="5"/>
      <c r="M132" s="15"/>
      <c r="N132" s="13">
        <v>0.5</v>
      </c>
      <c r="O132" s="156">
        <f t="shared" si="85"/>
        <v>0.5</v>
      </c>
      <c r="P132" s="5"/>
      <c r="Q132" s="57"/>
      <c r="R132" s="237">
        <f t="shared" si="48"/>
        <v>0.5</v>
      </c>
      <c r="S132" s="238">
        <f t="shared" si="49"/>
        <v>1.5</v>
      </c>
      <c r="T132" s="239"/>
      <c r="U132" s="310"/>
      <c r="V132" s="205" t="s">
        <v>316</v>
      </c>
      <c r="W132" s="58" t="s">
        <v>376</v>
      </c>
      <c r="X132" s="58"/>
      <c r="Y132" s="117" t="s">
        <v>80</v>
      </c>
    </row>
    <row r="133" spans="1:25">
      <c r="A133" s="367"/>
      <c r="B133" s="341"/>
      <c r="C133" s="341"/>
      <c r="D133" s="328"/>
      <c r="E133" s="325"/>
      <c r="F133" s="204" t="s">
        <v>61</v>
      </c>
      <c r="G133" s="149" t="s">
        <v>39</v>
      </c>
      <c r="H133" s="157" t="s">
        <v>30</v>
      </c>
      <c r="I133" s="214"/>
      <c r="J133" s="13">
        <v>4</v>
      </c>
      <c r="K133" s="156">
        <f t="shared" si="84"/>
        <v>4</v>
      </c>
      <c r="L133" s="5"/>
      <c r="M133" s="15"/>
      <c r="N133" s="13">
        <v>4</v>
      </c>
      <c r="O133" s="156">
        <f t="shared" si="85"/>
        <v>4</v>
      </c>
      <c r="P133" s="5"/>
      <c r="Q133" s="57"/>
      <c r="R133" s="237">
        <f t="shared" si="48"/>
        <v>4</v>
      </c>
      <c r="S133" s="238">
        <f t="shared" si="49"/>
        <v>0</v>
      </c>
      <c r="T133" s="239"/>
      <c r="U133" s="310"/>
      <c r="V133" s="205" t="s">
        <v>317</v>
      </c>
      <c r="W133" s="58" t="s">
        <v>395</v>
      </c>
      <c r="X133" s="58"/>
      <c r="Y133" s="117" t="s">
        <v>126</v>
      </c>
    </row>
    <row r="134" spans="1:25">
      <c r="A134" s="367"/>
      <c r="B134" s="341"/>
      <c r="C134" s="341"/>
      <c r="D134" s="328"/>
      <c r="E134" s="325"/>
      <c r="F134" s="204" t="s">
        <v>26</v>
      </c>
      <c r="G134" s="149" t="s">
        <v>39</v>
      </c>
      <c r="H134" s="157" t="s">
        <v>55</v>
      </c>
      <c r="I134" s="214"/>
      <c r="J134" s="13">
        <v>5</v>
      </c>
      <c r="K134" s="156">
        <f t="shared" si="84"/>
        <v>5</v>
      </c>
      <c r="L134" s="5"/>
      <c r="M134" s="15"/>
      <c r="N134" s="13">
        <v>5</v>
      </c>
      <c r="O134" s="156">
        <f t="shared" si="85"/>
        <v>5</v>
      </c>
      <c r="P134" s="5"/>
      <c r="Q134" s="57"/>
      <c r="R134" s="237">
        <f t="shared" si="48"/>
        <v>5</v>
      </c>
      <c r="S134" s="238">
        <f t="shared" si="49"/>
        <v>0</v>
      </c>
      <c r="T134" s="239"/>
      <c r="U134" s="310"/>
      <c r="V134" s="205" t="s">
        <v>321</v>
      </c>
      <c r="W134" s="58" t="s">
        <v>413</v>
      </c>
      <c r="X134" s="58"/>
      <c r="Y134" s="117" t="s">
        <v>127</v>
      </c>
    </row>
    <row r="135" spans="1:25">
      <c r="A135" s="367"/>
      <c r="B135" s="341"/>
      <c r="C135" s="341"/>
      <c r="D135" s="328"/>
      <c r="E135" s="325"/>
      <c r="F135" s="204" t="s">
        <v>73</v>
      </c>
      <c r="G135" s="149" t="s">
        <v>39</v>
      </c>
      <c r="H135" s="157" t="s">
        <v>43</v>
      </c>
      <c r="I135" s="214"/>
      <c r="J135" s="13">
        <v>2</v>
      </c>
      <c r="K135" s="156">
        <f t="shared" si="84"/>
        <v>2</v>
      </c>
      <c r="L135" s="5"/>
      <c r="M135" s="15"/>
      <c r="N135" s="13">
        <v>2</v>
      </c>
      <c r="O135" s="156">
        <f t="shared" si="85"/>
        <v>2</v>
      </c>
      <c r="P135" s="5"/>
      <c r="Q135" s="57"/>
      <c r="R135" s="237">
        <f t="shared" si="48"/>
        <v>2</v>
      </c>
      <c r="S135" s="238">
        <f t="shared" si="49"/>
        <v>0</v>
      </c>
      <c r="T135" s="239"/>
      <c r="U135" s="310"/>
      <c r="V135" s="205" t="s">
        <v>318</v>
      </c>
      <c r="W135" s="58" t="s">
        <v>381</v>
      </c>
      <c r="X135" s="58"/>
      <c r="Y135" s="151" t="s">
        <v>83</v>
      </c>
    </row>
    <row r="136" spans="1:25">
      <c r="A136" s="367"/>
      <c r="B136" s="341"/>
      <c r="C136" s="341"/>
      <c r="D136" s="328"/>
      <c r="E136" s="325"/>
      <c r="F136" s="204" t="s">
        <v>72</v>
      </c>
      <c r="G136" s="149" t="s">
        <v>39</v>
      </c>
      <c r="H136" s="157" t="s">
        <v>30</v>
      </c>
      <c r="I136" s="214"/>
      <c r="J136" s="13">
        <v>1.5</v>
      </c>
      <c r="K136" s="156">
        <f t="shared" si="84"/>
        <v>1.5</v>
      </c>
      <c r="L136" s="5"/>
      <c r="M136" s="15"/>
      <c r="N136" s="13"/>
      <c r="O136" s="156">
        <f t="shared" si="85"/>
        <v>0</v>
      </c>
      <c r="P136" s="5"/>
      <c r="Q136" s="57"/>
      <c r="R136" s="237">
        <f t="shared" si="48"/>
        <v>0</v>
      </c>
      <c r="S136" s="238">
        <f t="shared" si="49"/>
        <v>1.5</v>
      </c>
      <c r="T136" s="239"/>
      <c r="U136" s="310"/>
      <c r="V136" s="205" t="s">
        <v>319</v>
      </c>
      <c r="W136" s="58"/>
      <c r="X136" s="58"/>
      <c r="Y136" s="117" t="s">
        <v>79</v>
      </c>
    </row>
    <row r="137" spans="1:25" ht="13.5" thickBot="1">
      <c r="A137" s="367"/>
      <c r="B137" s="341"/>
      <c r="C137" s="341"/>
      <c r="D137" s="328"/>
      <c r="E137" s="325"/>
      <c r="F137" s="204" t="s">
        <v>101</v>
      </c>
      <c r="G137" s="149" t="s">
        <v>39</v>
      </c>
      <c r="H137" s="157" t="s">
        <v>43</v>
      </c>
      <c r="I137" s="214"/>
      <c r="J137" s="13">
        <v>1.5</v>
      </c>
      <c r="K137" s="156">
        <f t="shared" si="84"/>
        <v>1.5</v>
      </c>
      <c r="L137" s="5"/>
      <c r="M137" s="15"/>
      <c r="N137" s="13">
        <v>1.5</v>
      </c>
      <c r="O137" s="156">
        <f t="shared" si="85"/>
        <v>1.5</v>
      </c>
      <c r="P137" s="5"/>
      <c r="Q137" s="57"/>
      <c r="R137" s="237">
        <f t="shared" si="48"/>
        <v>1.5</v>
      </c>
      <c r="S137" s="238">
        <f t="shared" si="49"/>
        <v>0</v>
      </c>
      <c r="T137" s="239"/>
      <c r="U137" s="310"/>
      <c r="V137" s="205" t="s">
        <v>320</v>
      </c>
      <c r="W137" s="58" t="s">
        <v>414</v>
      </c>
      <c r="X137" s="58"/>
      <c r="Y137" s="117" t="s">
        <v>84</v>
      </c>
    </row>
    <row r="138" spans="1:25" ht="13.5" thickBot="1">
      <c r="A138" s="368"/>
      <c r="B138" s="272"/>
      <c r="C138" s="272"/>
      <c r="D138" s="329"/>
      <c r="E138" s="326"/>
      <c r="F138" s="58"/>
      <c r="G138" s="321" t="s">
        <v>31</v>
      </c>
      <c r="H138" s="322"/>
      <c r="I138" s="3">
        <f t="shared" ref="I138:Q138" si="86">SUM(I124:I137)</f>
        <v>0</v>
      </c>
      <c r="J138" s="3">
        <f t="shared" si="86"/>
        <v>56.1</v>
      </c>
      <c r="K138" s="154">
        <f t="shared" si="86"/>
        <v>26.9</v>
      </c>
      <c r="L138" s="3">
        <f t="shared" si="86"/>
        <v>0</v>
      </c>
      <c r="M138" s="233">
        <f t="shared" si="86"/>
        <v>29.2</v>
      </c>
      <c r="N138" s="3">
        <f t="shared" si="86"/>
        <v>52.9</v>
      </c>
      <c r="O138" s="154">
        <f t="shared" si="86"/>
        <v>27</v>
      </c>
      <c r="P138" s="3">
        <f t="shared" si="86"/>
        <v>0</v>
      </c>
      <c r="Q138" s="154">
        <f t="shared" si="86"/>
        <v>25.900000000000002</v>
      </c>
      <c r="R138" s="237">
        <f t="shared" ref="R138:R180" si="87">SUM(I138+N138)</f>
        <v>52.9</v>
      </c>
      <c r="S138" s="238">
        <f t="shared" ref="S138:S180" si="88">SUM(J138-R138)</f>
        <v>3.2000000000000028</v>
      </c>
      <c r="T138" s="239"/>
      <c r="U138" s="178"/>
      <c r="V138" s="1"/>
      <c r="W138" s="181"/>
      <c r="X138" s="181"/>
      <c r="Y138" s="152"/>
    </row>
    <row r="139" spans="1:25" s="4" customFormat="1" ht="13.5" thickBot="1">
      <c r="A139" s="209" t="s">
        <v>29</v>
      </c>
      <c r="B139" s="205" t="s">
        <v>29</v>
      </c>
      <c r="C139" s="78"/>
      <c r="D139" s="79"/>
      <c r="E139" s="317" t="s">
        <v>38</v>
      </c>
      <c r="F139" s="318"/>
      <c r="G139" s="318"/>
      <c r="H139" s="318"/>
      <c r="I139" s="154">
        <f t="shared" ref="I139:Q139" si="89">SUM(I41+I69+I79+I82+I123+I89+I92+I100+I109+I112+I138+I120)</f>
        <v>0</v>
      </c>
      <c r="J139" s="154">
        <f t="shared" si="89"/>
        <v>6128.9429999999984</v>
      </c>
      <c r="K139" s="154">
        <f t="shared" si="89"/>
        <v>5969.9429999999993</v>
      </c>
      <c r="L139" s="154">
        <f t="shared" si="89"/>
        <v>4921.8579999999993</v>
      </c>
      <c r="M139" s="233">
        <f t="shared" si="89"/>
        <v>159</v>
      </c>
      <c r="N139" s="154">
        <f t="shared" si="89"/>
        <v>6041.8999999999987</v>
      </c>
      <c r="O139" s="154">
        <f t="shared" si="89"/>
        <v>5895.5999999999985</v>
      </c>
      <c r="P139" s="154">
        <f t="shared" si="89"/>
        <v>4884</v>
      </c>
      <c r="Q139" s="154">
        <f t="shared" si="89"/>
        <v>146.30000000000001</v>
      </c>
      <c r="R139" s="237">
        <f t="shared" si="87"/>
        <v>6041.8999999999987</v>
      </c>
      <c r="S139" s="238">
        <f t="shared" si="88"/>
        <v>87.042999999999665</v>
      </c>
      <c r="T139" s="239"/>
      <c r="U139" s="179"/>
      <c r="V139" s="1"/>
      <c r="W139" s="181"/>
      <c r="X139" s="181"/>
      <c r="Y139" s="187"/>
    </row>
    <row r="140" spans="1:25" s="4" customFormat="1" ht="32.25" thickBot="1">
      <c r="A140" s="209" t="s">
        <v>29</v>
      </c>
      <c r="B140" s="205" t="s">
        <v>32</v>
      </c>
      <c r="C140" s="43"/>
      <c r="D140" s="80" t="s">
        <v>95</v>
      </c>
      <c r="E140" s="319" t="s">
        <v>139</v>
      </c>
      <c r="F140" s="320"/>
      <c r="G140" s="320"/>
      <c r="H140" s="320"/>
      <c r="I140" s="101"/>
      <c r="J140" s="104"/>
      <c r="K140" s="101"/>
      <c r="L140" s="101"/>
      <c r="M140" s="101"/>
      <c r="N140" s="104"/>
      <c r="O140" s="101"/>
      <c r="P140" s="101"/>
      <c r="Q140" s="101"/>
      <c r="R140" s="237">
        <f t="shared" si="87"/>
        <v>0</v>
      </c>
      <c r="S140" s="238">
        <f t="shared" si="88"/>
        <v>0</v>
      </c>
      <c r="T140" s="239"/>
      <c r="U140" s="206"/>
      <c r="V140" s="1"/>
      <c r="W140" s="181"/>
      <c r="X140" s="181"/>
      <c r="Y140" s="187"/>
    </row>
    <row r="141" spans="1:25" ht="51">
      <c r="A141" s="313" t="s">
        <v>29</v>
      </c>
      <c r="B141" s="314" t="s">
        <v>32</v>
      </c>
      <c r="C141" s="314" t="s">
        <v>29</v>
      </c>
      <c r="D141" s="350" t="s">
        <v>138</v>
      </c>
      <c r="E141" s="372" t="s">
        <v>152</v>
      </c>
      <c r="F141" s="81">
        <v>27</v>
      </c>
      <c r="G141" s="44" t="s">
        <v>39</v>
      </c>
      <c r="H141" s="148" t="s">
        <v>43</v>
      </c>
      <c r="I141" s="54"/>
      <c r="J141" s="10">
        <v>247.7</v>
      </c>
      <c r="K141" s="59">
        <f t="shared" ref="K141:K143" si="90">SUM(J141-M141)</f>
        <v>247</v>
      </c>
      <c r="L141" s="59">
        <v>207.2</v>
      </c>
      <c r="M141" s="88">
        <v>0.7</v>
      </c>
      <c r="N141" s="10">
        <v>246.4</v>
      </c>
      <c r="O141" s="59">
        <f t="shared" ref="O141:O143" si="91">SUM(N141-Q141)</f>
        <v>245.9</v>
      </c>
      <c r="P141" s="59">
        <v>207.1</v>
      </c>
      <c r="Q141" s="88">
        <v>0.5</v>
      </c>
      <c r="R141" s="237">
        <f t="shared" si="87"/>
        <v>246.4</v>
      </c>
      <c r="S141" s="238">
        <f t="shared" si="88"/>
        <v>1.2999999999999829</v>
      </c>
      <c r="T141" s="239"/>
      <c r="U141" s="145" t="s">
        <v>76</v>
      </c>
      <c r="V141" s="205" t="s">
        <v>230</v>
      </c>
      <c r="W141" s="58" t="s">
        <v>230</v>
      </c>
      <c r="X141" s="58"/>
      <c r="Y141" s="151" t="s">
        <v>83</v>
      </c>
    </row>
    <row r="142" spans="1:25">
      <c r="A142" s="313"/>
      <c r="B142" s="314"/>
      <c r="C142" s="314"/>
      <c r="D142" s="350"/>
      <c r="E142" s="372"/>
      <c r="F142" s="81">
        <v>27</v>
      </c>
      <c r="G142" s="44" t="s">
        <v>39</v>
      </c>
      <c r="H142" s="148" t="s">
        <v>208</v>
      </c>
      <c r="I142" s="214"/>
      <c r="J142" s="214">
        <v>1.5</v>
      </c>
      <c r="K142" s="156">
        <f t="shared" si="90"/>
        <v>1.5</v>
      </c>
      <c r="L142" s="15">
        <v>0.7</v>
      </c>
      <c r="M142" s="57"/>
      <c r="N142" s="229">
        <v>0.7</v>
      </c>
      <c r="O142" s="156">
        <f t="shared" si="91"/>
        <v>0.7</v>
      </c>
      <c r="P142" s="15">
        <v>0.5</v>
      </c>
      <c r="Q142" s="57"/>
      <c r="R142" s="237">
        <f t="shared" si="87"/>
        <v>0.7</v>
      </c>
      <c r="S142" s="238">
        <f t="shared" si="88"/>
        <v>0.8</v>
      </c>
      <c r="T142" s="239"/>
      <c r="U142" s="145"/>
      <c r="V142" s="205"/>
      <c r="W142" s="58"/>
      <c r="X142" s="58"/>
      <c r="Y142" s="151" t="s">
        <v>83</v>
      </c>
    </row>
    <row r="143" spans="1:25" ht="51">
      <c r="A143" s="313"/>
      <c r="B143" s="314"/>
      <c r="C143" s="314"/>
      <c r="D143" s="350"/>
      <c r="E143" s="372"/>
      <c r="F143" s="55">
        <v>27</v>
      </c>
      <c r="G143" s="44" t="s">
        <v>39</v>
      </c>
      <c r="H143" s="148" t="s">
        <v>43</v>
      </c>
      <c r="I143" s="216"/>
      <c r="J143" s="216">
        <v>6.9</v>
      </c>
      <c r="K143" s="156">
        <f t="shared" si="90"/>
        <v>6.9</v>
      </c>
      <c r="L143" s="144">
        <v>6.8</v>
      </c>
      <c r="M143" s="56"/>
      <c r="N143" s="226">
        <v>6.9</v>
      </c>
      <c r="O143" s="156">
        <f t="shared" si="91"/>
        <v>6.9</v>
      </c>
      <c r="P143" s="144">
        <v>6.8</v>
      </c>
      <c r="Q143" s="56"/>
      <c r="R143" s="237">
        <f t="shared" si="87"/>
        <v>6.9</v>
      </c>
      <c r="S143" s="238">
        <f t="shared" si="88"/>
        <v>0</v>
      </c>
      <c r="T143" s="239"/>
      <c r="U143" s="145" t="s">
        <v>66</v>
      </c>
      <c r="V143" s="205" t="s">
        <v>261</v>
      </c>
      <c r="W143" s="58" t="s">
        <v>261</v>
      </c>
      <c r="X143" s="58"/>
      <c r="Y143" s="151" t="s">
        <v>83</v>
      </c>
    </row>
    <row r="144" spans="1:25" ht="25.5">
      <c r="A144" s="313"/>
      <c r="B144" s="314"/>
      <c r="C144" s="314"/>
      <c r="D144" s="350"/>
      <c r="E144" s="372"/>
      <c r="F144" s="18">
        <v>27</v>
      </c>
      <c r="G144" s="44" t="s">
        <v>145</v>
      </c>
      <c r="H144" s="157" t="s">
        <v>43</v>
      </c>
      <c r="I144" s="216"/>
      <c r="J144" s="143">
        <v>9.8000000000000007</v>
      </c>
      <c r="K144" s="156">
        <f>SUM(J144-M144)</f>
        <v>9.8000000000000007</v>
      </c>
      <c r="L144" s="156">
        <v>9.6</v>
      </c>
      <c r="M144" s="56"/>
      <c r="N144" s="143">
        <v>9.8000000000000007</v>
      </c>
      <c r="O144" s="156">
        <f>SUM(N144-Q144)</f>
        <v>9.8000000000000007</v>
      </c>
      <c r="P144" s="156">
        <v>9.6</v>
      </c>
      <c r="Q144" s="56"/>
      <c r="R144" s="237">
        <f t="shared" si="87"/>
        <v>9.8000000000000007</v>
      </c>
      <c r="S144" s="238">
        <f t="shared" si="88"/>
        <v>0</v>
      </c>
      <c r="T144" s="239"/>
      <c r="U144" s="145" t="s">
        <v>140</v>
      </c>
      <c r="V144" s="205" t="s">
        <v>263</v>
      </c>
      <c r="W144" s="58" t="s">
        <v>61</v>
      </c>
      <c r="X144" s="58"/>
      <c r="Y144" s="151" t="s">
        <v>83</v>
      </c>
    </row>
    <row r="145" spans="1:25" ht="25.5">
      <c r="A145" s="313"/>
      <c r="B145" s="314"/>
      <c r="C145" s="314"/>
      <c r="D145" s="350"/>
      <c r="E145" s="372"/>
      <c r="F145" s="18">
        <v>27</v>
      </c>
      <c r="G145" s="82" t="s">
        <v>56</v>
      </c>
      <c r="H145" s="157" t="s">
        <v>43</v>
      </c>
      <c r="I145" s="216"/>
      <c r="J145" s="143">
        <v>13.3</v>
      </c>
      <c r="K145" s="156">
        <f t="shared" ref="K145" si="92">SUM(J145-M145)</f>
        <v>13.3</v>
      </c>
      <c r="L145" s="11">
        <v>1</v>
      </c>
      <c r="M145" s="218"/>
      <c r="N145" s="143">
        <v>7.6</v>
      </c>
      <c r="O145" s="156">
        <f t="shared" ref="O145:O148" si="93">SUM(N145-Q145)</f>
        <v>7.6</v>
      </c>
      <c r="P145" s="11">
        <v>0.4</v>
      </c>
      <c r="Q145" s="228"/>
      <c r="R145" s="237">
        <f t="shared" si="87"/>
        <v>7.6</v>
      </c>
      <c r="S145" s="238">
        <f t="shared" si="88"/>
        <v>5.7000000000000011</v>
      </c>
      <c r="T145" s="239"/>
      <c r="U145" s="124" t="s">
        <v>172</v>
      </c>
      <c r="V145" s="137" t="s">
        <v>13</v>
      </c>
      <c r="W145" s="58" t="s">
        <v>13</v>
      </c>
      <c r="X145" s="183"/>
      <c r="Y145" s="151" t="s">
        <v>83</v>
      </c>
    </row>
    <row r="146" spans="1:25" ht="38.25">
      <c r="A146" s="313"/>
      <c r="B146" s="314"/>
      <c r="C146" s="314"/>
      <c r="D146" s="350"/>
      <c r="E146" s="372"/>
      <c r="F146" s="18">
        <v>27</v>
      </c>
      <c r="G146" s="82" t="s">
        <v>75</v>
      </c>
      <c r="H146" s="157" t="s">
        <v>43</v>
      </c>
      <c r="I146" s="216"/>
      <c r="J146" s="143">
        <v>1.38</v>
      </c>
      <c r="K146" s="156">
        <f t="shared" ref="K146:K148" si="94">SUM(J146-M146)</f>
        <v>1.38</v>
      </c>
      <c r="L146" s="11"/>
      <c r="M146" s="218"/>
      <c r="N146" s="143">
        <v>1.4</v>
      </c>
      <c r="O146" s="156">
        <f t="shared" si="93"/>
        <v>1.4</v>
      </c>
      <c r="P146" s="11"/>
      <c r="Q146" s="228"/>
      <c r="R146" s="237">
        <f t="shared" si="87"/>
        <v>1.4</v>
      </c>
      <c r="S146" s="238">
        <f t="shared" si="88"/>
        <v>-2.0000000000000018E-2</v>
      </c>
      <c r="T146" s="239"/>
      <c r="U146" s="124" t="s">
        <v>122</v>
      </c>
      <c r="V146" s="205" t="s">
        <v>18</v>
      </c>
      <c r="W146" s="58" t="s">
        <v>17</v>
      </c>
      <c r="X146" s="58"/>
      <c r="Y146" s="151" t="s">
        <v>83</v>
      </c>
    </row>
    <row r="147" spans="1:25" ht="25.5">
      <c r="A147" s="313"/>
      <c r="B147" s="314"/>
      <c r="C147" s="314"/>
      <c r="D147" s="350"/>
      <c r="E147" s="372"/>
      <c r="F147" s="18">
        <v>27</v>
      </c>
      <c r="G147" s="82"/>
      <c r="H147" s="148"/>
      <c r="I147" s="216"/>
      <c r="J147" s="143"/>
      <c r="K147" s="156">
        <f t="shared" si="94"/>
        <v>0</v>
      </c>
      <c r="L147" s="11"/>
      <c r="M147" s="218"/>
      <c r="N147" s="143"/>
      <c r="O147" s="156">
        <f t="shared" si="93"/>
        <v>0</v>
      </c>
      <c r="P147" s="11"/>
      <c r="Q147" s="228"/>
      <c r="R147" s="237">
        <f t="shared" si="87"/>
        <v>0</v>
      </c>
      <c r="S147" s="238">
        <f t="shared" si="88"/>
        <v>0</v>
      </c>
      <c r="T147" s="239"/>
      <c r="U147" s="125" t="s">
        <v>193</v>
      </c>
      <c r="V147" s="137" t="s">
        <v>228</v>
      </c>
      <c r="W147" s="58" t="s">
        <v>73</v>
      </c>
      <c r="X147" s="183"/>
      <c r="Y147" s="151" t="s">
        <v>83</v>
      </c>
    </row>
    <row r="148" spans="1:25" ht="26.25" thickBot="1">
      <c r="A148" s="313"/>
      <c r="B148" s="314"/>
      <c r="C148" s="314"/>
      <c r="D148" s="350"/>
      <c r="E148" s="372"/>
      <c r="F148" s="18">
        <v>27</v>
      </c>
      <c r="G148" s="82"/>
      <c r="H148" s="148"/>
      <c r="I148" s="216"/>
      <c r="J148" s="143"/>
      <c r="K148" s="156">
        <f t="shared" si="94"/>
        <v>0</v>
      </c>
      <c r="L148" s="11"/>
      <c r="M148" s="218"/>
      <c r="N148" s="143"/>
      <c r="O148" s="156">
        <f t="shared" si="93"/>
        <v>0</v>
      </c>
      <c r="P148" s="11"/>
      <c r="Q148" s="228"/>
      <c r="R148" s="237">
        <f t="shared" si="87"/>
        <v>0</v>
      </c>
      <c r="S148" s="238">
        <f t="shared" si="88"/>
        <v>0</v>
      </c>
      <c r="T148" s="239"/>
      <c r="U148" s="125" t="s">
        <v>173</v>
      </c>
      <c r="V148" s="137" t="s">
        <v>232</v>
      </c>
      <c r="W148" s="58" t="s">
        <v>382</v>
      </c>
      <c r="X148" s="183"/>
      <c r="Y148" s="151" t="s">
        <v>83</v>
      </c>
    </row>
    <row r="149" spans="1:25" ht="13.5" thickBot="1">
      <c r="A149" s="313"/>
      <c r="B149" s="314"/>
      <c r="C149" s="314"/>
      <c r="D149" s="350"/>
      <c r="E149" s="373"/>
      <c r="F149" s="18"/>
      <c r="G149" s="391" t="s">
        <v>31</v>
      </c>
      <c r="H149" s="392"/>
      <c r="I149" s="50">
        <f t="shared" ref="I149:Q149" si="95">SUM(I141:I148)</f>
        <v>0</v>
      </c>
      <c r="J149" s="74">
        <f t="shared" si="95"/>
        <v>280.58</v>
      </c>
      <c r="K149" s="3">
        <f t="shared" si="95"/>
        <v>279.88</v>
      </c>
      <c r="L149" s="3">
        <f t="shared" si="95"/>
        <v>225.29999999999998</v>
      </c>
      <c r="M149" s="3">
        <f t="shared" si="95"/>
        <v>0.7</v>
      </c>
      <c r="N149" s="74">
        <f t="shared" si="95"/>
        <v>272.8</v>
      </c>
      <c r="O149" s="3">
        <f t="shared" si="95"/>
        <v>272.3</v>
      </c>
      <c r="P149" s="3">
        <f t="shared" si="95"/>
        <v>224.4</v>
      </c>
      <c r="Q149" s="3">
        <f t="shared" si="95"/>
        <v>0.5</v>
      </c>
      <c r="R149" s="237">
        <f t="shared" si="87"/>
        <v>272.8</v>
      </c>
      <c r="S149" s="238">
        <f t="shared" si="88"/>
        <v>7.7799999999999727</v>
      </c>
      <c r="T149" s="239"/>
      <c r="U149" s="145"/>
      <c r="V149" s="205"/>
      <c r="W149" s="58"/>
      <c r="X149" s="58"/>
      <c r="Y149" s="151"/>
    </row>
    <row r="150" spans="1:25" ht="38.25">
      <c r="A150" s="313" t="s">
        <v>29</v>
      </c>
      <c r="B150" s="314" t="s">
        <v>32</v>
      </c>
      <c r="C150" s="314" t="s">
        <v>32</v>
      </c>
      <c r="D150" s="350" t="s">
        <v>199</v>
      </c>
      <c r="E150" s="375" t="s">
        <v>143</v>
      </c>
      <c r="F150" s="150">
        <v>27</v>
      </c>
      <c r="G150" s="149" t="s">
        <v>39</v>
      </c>
      <c r="H150" s="148" t="s">
        <v>43</v>
      </c>
      <c r="I150" s="143"/>
      <c r="J150" s="143">
        <v>2.8</v>
      </c>
      <c r="K150" s="156">
        <f t="shared" ref="K150" si="96">SUM(J150-M150)</f>
        <v>2.8</v>
      </c>
      <c r="L150" s="156"/>
      <c r="M150" s="144"/>
      <c r="N150" s="143">
        <v>2.8</v>
      </c>
      <c r="O150" s="156">
        <f t="shared" ref="O150:O151" si="97">SUM(N150-Q150)</f>
        <v>2.8</v>
      </c>
      <c r="P150" s="156"/>
      <c r="Q150" s="144"/>
      <c r="R150" s="237">
        <f t="shared" si="87"/>
        <v>2.8</v>
      </c>
      <c r="S150" s="238">
        <f t="shared" si="88"/>
        <v>0</v>
      </c>
      <c r="T150" s="239"/>
      <c r="U150" s="145" t="s">
        <v>233</v>
      </c>
      <c r="V150" s="205" t="s">
        <v>234</v>
      </c>
      <c r="W150" s="58" t="s">
        <v>212</v>
      </c>
      <c r="X150" s="58"/>
      <c r="Y150" s="155" t="s">
        <v>83</v>
      </c>
    </row>
    <row r="151" spans="1:25" ht="38.25">
      <c r="A151" s="313"/>
      <c r="B151" s="314"/>
      <c r="C151" s="314"/>
      <c r="D151" s="350"/>
      <c r="E151" s="372"/>
      <c r="F151" s="150">
        <v>27</v>
      </c>
      <c r="G151" s="45" t="s">
        <v>39</v>
      </c>
      <c r="H151" s="148" t="s">
        <v>45</v>
      </c>
      <c r="I151" s="13"/>
      <c r="J151" s="13">
        <v>5</v>
      </c>
      <c r="K151" s="156">
        <f t="shared" ref="K151:K156" si="98">SUM(J151-M151)</f>
        <v>5</v>
      </c>
      <c r="L151" s="5"/>
      <c r="M151" s="15"/>
      <c r="N151" s="13">
        <v>5</v>
      </c>
      <c r="O151" s="156">
        <f t="shared" si="97"/>
        <v>5</v>
      </c>
      <c r="P151" s="5"/>
      <c r="Q151" s="15"/>
      <c r="R151" s="237">
        <f t="shared" si="87"/>
        <v>5</v>
      </c>
      <c r="S151" s="238">
        <f t="shared" si="88"/>
        <v>0</v>
      </c>
      <c r="T151" s="239"/>
      <c r="U151" s="155" t="s">
        <v>341</v>
      </c>
      <c r="V151" s="205" t="s">
        <v>12</v>
      </c>
      <c r="W151" s="58" t="s">
        <v>12</v>
      </c>
      <c r="X151" s="58"/>
      <c r="Y151" s="155" t="s">
        <v>83</v>
      </c>
    </row>
    <row r="152" spans="1:25" ht="51">
      <c r="A152" s="313"/>
      <c r="B152" s="314"/>
      <c r="C152" s="314"/>
      <c r="D152" s="350"/>
      <c r="E152" s="372"/>
      <c r="F152" s="150">
        <v>27</v>
      </c>
      <c r="G152" s="44" t="s">
        <v>39</v>
      </c>
      <c r="H152" s="157" t="s">
        <v>203</v>
      </c>
      <c r="I152" s="13"/>
      <c r="J152" s="13">
        <v>1.85</v>
      </c>
      <c r="K152" s="159">
        <f>SUM(J152-M152)</f>
        <v>1.85</v>
      </c>
      <c r="L152" s="110">
        <v>0.1</v>
      </c>
      <c r="M152" s="106"/>
      <c r="N152" s="13">
        <v>1.1000000000000001</v>
      </c>
      <c r="O152" s="159">
        <f>SUM(N152-Q152)</f>
        <v>1.1000000000000001</v>
      </c>
      <c r="P152" s="110">
        <v>0.1</v>
      </c>
      <c r="Q152" s="106"/>
      <c r="R152" s="237">
        <f t="shared" si="87"/>
        <v>1.1000000000000001</v>
      </c>
      <c r="S152" s="238">
        <f t="shared" si="88"/>
        <v>0.75</v>
      </c>
      <c r="T152" s="239"/>
      <c r="U152" s="146" t="s">
        <v>295</v>
      </c>
      <c r="V152" s="205" t="s">
        <v>296</v>
      </c>
      <c r="W152" s="58" t="s">
        <v>387</v>
      </c>
      <c r="X152" s="185"/>
      <c r="Y152" s="153" t="s">
        <v>83</v>
      </c>
    </row>
    <row r="153" spans="1:25">
      <c r="A153" s="313"/>
      <c r="B153" s="314"/>
      <c r="C153" s="314"/>
      <c r="D153" s="350"/>
      <c r="E153" s="372"/>
      <c r="F153" s="150">
        <v>27</v>
      </c>
      <c r="G153" s="44" t="s">
        <v>147</v>
      </c>
      <c r="H153" s="157" t="s">
        <v>54</v>
      </c>
      <c r="I153" s="13"/>
      <c r="J153" s="13">
        <v>5.2</v>
      </c>
      <c r="K153" s="159">
        <f t="shared" ref="K153:K155" si="99">SUM(J153-M153)</f>
        <v>5.2</v>
      </c>
      <c r="L153" s="127"/>
      <c r="M153" s="106"/>
      <c r="N153" s="13">
        <v>3.1</v>
      </c>
      <c r="O153" s="159">
        <f t="shared" ref="O153:O156" si="100">SUM(N153-Q153)</f>
        <v>3.1</v>
      </c>
      <c r="P153" s="127">
        <v>0.2</v>
      </c>
      <c r="Q153" s="106"/>
      <c r="R153" s="237">
        <f t="shared" si="87"/>
        <v>3.1</v>
      </c>
      <c r="S153" s="238">
        <f t="shared" si="88"/>
        <v>2.1</v>
      </c>
      <c r="T153" s="239"/>
      <c r="U153" s="307" t="s">
        <v>297</v>
      </c>
      <c r="V153" s="271" t="s">
        <v>17</v>
      </c>
      <c r="W153" s="315" t="s">
        <v>13</v>
      </c>
      <c r="X153" s="271"/>
      <c r="Y153" s="152" t="s">
        <v>83</v>
      </c>
    </row>
    <row r="154" spans="1:25">
      <c r="A154" s="313"/>
      <c r="B154" s="314"/>
      <c r="C154" s="314"/>
      <c r="D154" s="350"/>
      <c r="E154" s="372"/>
      <c r="F154" s="150">
        <v>27</v>
      </c>
      <c r="G154" s="45" t="s">
        <v>39</v>
      </c>
      <c r="H154" s="157" t="s">
        <v>340</v>
      </c>
      <c r="I154" s="143"/>
      <c r="J154" s="143">
        <v>3.2</v>
      </c>
      <c r="K154" s="159">
        <f t="shared" si="99"/>
        <v>3.2</v>
      </c>
      <c r="L154" s="156"/>
      <c r="M154" s="144"/>
      <c r="N154" s="143">
        <v>0.3</v>
      </c>
      <c r="O154" s="159">
        <f t="shared" si="100"/>
        <v>0.3</v>
      </c>
      <c r="P154" s="156"/>
      <c r="Q154" s="144"/>
      <c r="R154" s="237">
        <f t="shared" si="87"/>
        <v>0.3</v>
      </c>
      <c r="S154" s="238">
        <f t="shared" si="88"/>
        <v>2.9000000000000004</v>
      </c>
      <c r="T154" s="239"/>
      <c r="U154" s="308"/>
      <c r="V154" s="272"/>
      <c r="W154" s="316"/>
      <c r="X154" s="272"/>
      <c r="Y154" s="155" t="s">
        <v>83</v>
      </c>
    </row>
    <row r="155" spans="1:25">
      <c r="A155" s="313"/>
      <c r="B155" s="314"/>
      <c r="C155" s="314"/>
      <c r="D155" s="350"/>
      <c r="E155" s="372"/>
      <c r="F155" s="150">
        <v>27</v>
      </c>
      <c r="G155" s="44" t="s">
        <v>147</v>
      </c>
      <c r="H155" s="157" t="s">
        <v>54</v>
      </c>
      <c r="I155" s="13"/>
      <c r="J155" s="111">
        <v>4.4000000000000004</v>
      </c>
      <c r="K155" s="159">
        <f t="shared" si="99"/>
        <v>4.4000000000000004</v>
      </c>
      <c r="L155" s="127"/>
      <c r="M155" s="106"/>
      <c r="N155" s="111">
        <v>2.7</v>
      </c>
      <c r="O155" s="159">
        <f t="shared" si="100"/>
        <v>2.7</v>
      </c>
      <c r="P155" s="127"/>
      <c r="Q155" s="106"/>
      <c r="R155" s="237">
        <f t="shared" si="87"/>
        <v>2.7</v>
      </c>
      <c r="S155" s="238">
        <f t="shared" si="88"/>
        <v>1.7000000000000002</v>
      </c>
      <c r="T155" s="239"/>
      <c r="U155" s="174"/>
      <c r="V155" s="205"/>
      <c r="W155" s="58"/>
      <c r="X155" s="185"/>
      <c r="Y155" s="153" t="s">
        <v>83</v>
      </c>
    </row>
    <row r="156" spans="1:25" ht="51.75" thickBot="1">
      <c r="A156" s="313"/>
      <c r="B156" s="314"/>
      <c r="C156" s="314"/>
      <c r="D156" s="350"/>
      <c r="E156" s="372"/>
      <c r="F156" s="150">
        <v>27</v>
      </c>
      <c r="G156" s="47" t="s">
        <v>39</v>
      </c>
      <c r="H156" s="48" t="s">
        <v>43</v>
      </c>
      <c r="I156" s="16"/>
      <c r="J156" s="16">
        <v>1</v>
      </c>
      <c r="K156" s="156">
        <f t="shared" si="98"/>
        <v>1</v>
      </c>
      <c r="L156" s="158"/>
      <c r="M156" s="76"/>
      <c r="N156" s="16">
        <v>1</v>
      </c>
      <c r="O156" s="156">
        <f t="shared" si="100"/>
        <v>1</v>
      </c>
      <c r="P156" s="158"/>
      <c r="Q156" s="76"/>
      <c r="R156" s="237">
        <f t="shared" si="87"/>
        <v>1</v>
      </c>
      <c r="S156" s="238">
        <f t="shared" si="88"/>
        <v>0</v>
      </c>
      <c r="T156" s="239"/>
      <c r="U156" s="145" t="s">
        <v>142</v>
      </c>
      <c r="V156" s="205" t="s">
        <v>236</v>
      </c>
      <c r="W156" s="58" t="s">
        <v>212</v>
      </c>
      <c r="X156" s="58"/>
      <c r="Y156" s="155" t="s">
        <v>83</v>
      </c>
    </row>
    <row r="157" spans="1:25" ht="13.5" thickBot="1">
      <c r="A157" s="313"/>
      <c r="B157" s="314"/>
      <c r="C157" s="314"/>
      <c r="D157" s="350"/>
      <c r="E157" s="373"/>
      <c r="F157" s="84"/>
      <c r="G157" s="321" t="s">
        <v>31</v>
      </c>
      <c r="H157" s="322"/>
      <c r="I157" s="154">
        <f t="shared" ref="I157:Q157" si="101">SUM(I150:I156)</f>
        <v>0</v>
      </c>
      <c r="J157" s="154">
        <f t="shared" si="101"/>
        <v>23.450000000000003</v>
      </c>
      <c r="K157" s="154">
        <f t="shared" si="101"/>
        <v>23.450000000000003</v>
      </c>
      <c r="L157" s="154">
        <f t="shared" si="101"/>
        <v>0.1</v>
      </c>
      <c r="M157" s="154">
        <f t="shared" si="101"/>
        <v>0</v>
      </c>
      <c r="N157" s="154">
        <f t="shared" si="101"/>
        <v>16</v>
      </c>
      <c r="O157" s="154">
        <f t="shared" si="101"/>
        <v>16</v>
      </c>
      <c r="P157" s="154">
        <f t="shared" si="101"/>
        <v>0.30000000000000004</v>
      </c>
      <c r="Q157" s="154">
        <f t="shared" si="101"/>
        <v>0</v>
      </c>
      <c r="R157" s="237">
        <f t="shared" si="87"/>
        <v>16</v>
      </c>
      <c r="S157" s="238">
        <f t="shared" si="88"/>
        <v>7.4500000000000028</v>
      </c>
      <c r="T157" s="239"/>
      <c r="U157" s="145"/>
      <c r="V157" s="205"/>
      <c r="W157" s="58"/>
      <c r="X157" s="58"/>
      <c r="Y157" s="152"/>
    </row>
    <row r="158" spans="1:25" ht="51">
      <c r="A158" s="313" t="s">
        <v>29</v>
      </c>
      <c r="B158" s="314" t="s">
        <v>32</v>
      </c>
      <c r="C158" s="314" t="s">
        <v>34</v>
      </c>
      <c r="D158" s="350" t="s">
        <v>123</v>
      </c>
      <c r="E158" s="323" t="s">
        <v>132</v>
      </c>
      <c r="F158" s="205" t="s">
        <v>73</v>
      </c>
      <c r="G158" s="44" t="s">
        <v>39</v>
      </c>
      <c r="H158" s="148" t="s">
        <v>45</v>
      </c>
      <c r="I158" s="13"/>
      <c r="J158" s="13">
        <v>10.1</v>
      </c>
      <c r="K158" s="5">
        <f>SUM(J158-M158)</f>
        <v>10.1</v>
      </c>
      <c r="L158" s="5"/>
      <c r="M158" s="15"/>
      <c r="N158" s="13">
        <v>9.9</v>
      </c>
      <c r="O158" s="5">
        <f>SUM(N158-Q158)</f>
        <v>9.9</v>
      </c>
      <c r="P158" s="5"/>
      <c r="Q158" s="15"/>
      <c r="R158" s="237">
        <f t="shared" si="87"/>
        <v>9.9</v>
      </c>
      <c r="S158" s="238">
        <f t="shared" si="88"/>
        <v>0.19999999999999929</v>
      </c>
      <c r="T158" s="239"/>
      <c r="U158" s="145" t="s">
        <v>69</v>
      </c>
      <c r="V158" s="205" t="s">
        <v>25</v>
      </c>
      <c r="W158" s="58" t="s">
        <v>22</v>
      </c>
      <c r="X158" s="58"/>
      <c r="Y158" s="151" t="s">
        <v>83</v>
      </c>
    </row>
    <row r="159" spans="1:25" ht="38.25">
      <c r="A159" s="313"/>
      <c r="B159" s="314"/>
      <c r="C159" s="314"/>
      <c r="D159" s="350"/>
      <c r="E159" s="323"/>
      <c r="F159" s="205" t="s">
        <v>73</v>
      </c>
      <c r="G159" s="44" t="s">
        <v>39</v>
      </c>
      <c r="H159" s="148" t="s">
        <v>45</v>
      </c>
      <c r="I159" s="13"/>
      <c r="J159" s="13"/>
      <c r="K159" s="5">
        <f t="shared" ref="K159:K160" si="102">SUM(J159-M159)</f>
        <v>0</v>
      </c>
      <c r="L159" s="5"/>
      <c r="M159" s="15"/>
      <c r="N159" s="13"/>
      <c r="O159" s="5">
        <f t="shared" ref="O159:O160" si="103">SUM(N159-Q159)</f>
        <v>0</v>
      </c>
      <c r="P159" s="5"/>
      <c r="Q159" s="15"/>
      <c r="R159" s="237">
        <f t="shared" si="87"/>
        <v>0</v>
      </c>
      <c r="S159" s="238">
        <f t="shared" si="88"/>
        <v>0</v>
      </c>
      <c r="T159" s="239"/>
      <c r="U159" s="145" t="s">
        <v>65</v>
      </c>
      <c r="V159" s="205" t="s">
        <v>237</v>
      </c>
      <c r="W159" s="58" t="s">
        <v>386</v>
      </c>
      <c r="X159" s="58"/>
      <c r="Y159" s="151" t="s">
        <v>83</v>
      </c>
    </row>
    <row r="160" spans="1:25" ht="51.75" thickBot="1">
      <c r="A160" s="313"/>
      <c r="B160" s="314"/>
      <c r="C160" s="314"/>
      <c r="D160" s="350"/>
      <c r="E160" s="323"/>
      <c r="F160" s="205" t="s">
        <v>73</v>
      </c>
      <c r="G160" s="44" t="s">
        <v>39</v>
      </c>
      <c r="H160" s="148" t="s">
        <v>43</v>
      </c>
      <c r="I160" s="13"/>
      <c r="J160" s="13">
        <v>1.5</v>
      </c>
      <c r="K160" s="5">
        <f t="shared" si="102"/>
        <v>1.5</v>
      </c>
      <c r="L160" s="5"/>
      <c r="M160" s="15"/>
      <c r="N160" s="13">
        <v>1.5</v>
      </c>
      <c r="O160" s="5">
        <f t="shared" si="103"/>
        <v>1.5</v>
      </c>
      <c r="P160" s="5"/>
      <c r="Q160" s="15"/>
      <c r="R160" s="237">
        <f t="shared" si="87"/>
        <v>1.5</v>
      </c>
      <c r="S160" s="238">
        <f t="shared" si="88"/>
        <v>0</v>
      </c>
      <c r="T160" s="239"/>
      <c r="U160" s="145" t="s">
        <v>141</v>
      </c>
      <c r="V160" s="205" t="s">
        <v>220</v>
      </c>
      <c r="W160" s="58" t="s">
        <v>220</v>
      </c>
      <c r="X160" s="58"/>
      <c r="Y160" s="151" t="s">
        <v>83</v>
      </c>
    </row>
    <row r="161" spans="1:25" ht="13.5" thickBot="1">
      <c r="A161" s="313"/>
      <c r="B161" s="314"/>
      <c r="C161" s="314"/>
      <c r="D161" s="350"/>
      <c r="E161" s="323"/>
      <c r="F161" s="205"/>
      <c r="G161" s="330" t="s">
        <v>31</v>
      </c>
      <c r="H161" s="331"/>
      <c r="I161" s="154">
        <f t="shared" ref="I161:M161" si="104">SUM(I158:I160)</f>
        <v>0</v>
      </c>
      <c r="J161" s="154">
        <f t="shared" si="104"/>
        <v>11.6</v>
      </c>
      <c r="K161" s="154">
        <f t="shared" si="104"/>
        <v>11.6</v>
      </c>
      <c r="L161" s="154">
        <f t="shared" si="104"/>
        <v>0</v>
      </c>
      <c r="M161" s="154">
        <f t="shared" si="104"/>
        <v>0</v>
      </c>
      <c r="N161" s="154">
        <f t="shared" ref="N161:Q161" si="105">SUM(N158:N160)</f>
        <v>11.4</v>
      </c>
      <c r="O161" s="154">
        <f t="shared" si="105"/>
        <v>11.4</v>
      </c>
      <c r="P161" s="154">
        <f t="shared" si="105"/>
        <v>0</v>
      </c>
      <c r="Q161" s="154">
        <f t="shared" si="105"/>
        <v>0</v>
      </c>
      <c r="R161" s="237">
        <f t="shared" si="87"/>
        <v>11.4</v>
      </c>
      <c r="S161" s="238">
        <f t="shared" si="88"/>
        <v>0.19999999999999929</v>
      </c>
      <c r="T161" s="239"/>
      <c r="U161" s="145"/>
      <c r="V161" s="205"/>
      <c r="W161" s="58"/>
      <c r="X161" s="58"/>
      <c r="Y161" s="151"/>
    </row>
    <row r="162" spans="1:25" ht="25.5">
      <c r="A162" s="313" t="s">
        <v>29</v>
      </c>
      <c r="B162" s="314" t="s">
        <v>32</v>
      </c>
      <c r="C162" s="314" t="s">
        <v>36</v>
      </c>
      <c r="D162" s="350" t="s">
        <v>200</v>
      </c>
      <c r="E162" s="324" t="s">
        <v>201</v>
      </c>
      <c r="F162" s="204" t="s">
        <v>12</v>
      </c>
      <c r="G162" s="69" t="s">
        <v>39</v>
      </c>
      <c r="H162" s="68" t="s">
        <v>45</v>
      </c>
      <c r="I162" s="143"/>
      <c r="J162" s="214">
        <v>5.5</v>
      </c>
      <c r="K162" s="156">
        <f t="shared" ref="K162:K164" si="106">SUM(J162-M162)</f>
        <v>5.5</v>
      </c>
      <c r="L162" s="53"/>
      <c r="M162" s="15"/>
      <c r="N162" s="229"/>
      <c r="O162" s="156">
        <f t="shared" ref="O162:O164" si="107">SUM(N162-Q162)</f>
        <v>0</v>
      </c>
      <c r="P162" s="53"/>
      <c r="Q162" s="15"/>
      <c r="R162" s="237">
        <f t="shared" si="87"/>
        <v>0</v>
      </c>
      <c r="S162" s="238">
        <f t="shared" si="88"/>
        <v>5.5</v>
      </c>
      <c r="T162" s="239"/>
      <c r="U162" s="146" t="s">
        <v>178</v>
      </c>
      <c r="V162" s="205" t="s">
        <v>258</v>
      </c>
      <c r="W162" s="256">
        <v>1558</v>
      </c>
      <c r="X162" s="259"/>
      <c r="Y162" s="188" t="s">
        <v>78</v>
      </c>
    </row>
    <row r="163" spans="1:25" ht="38.25">
      <c r="A163" s="313"/>
      <c r="B163" s="314"/>
      <c r="C163" s="314"/>
      <c r="D163" s="350"/>
      <c r="E163" s="326"/>
      <c r="F163" s="205" t="s">
        <v>12</v>
      </c>
      <c r="G163" s="45" t="s">
        <v>344</v>
      </c>
      <c r="H163" s="157" t="s">
        <v>45</v>
      </c>
      <c r="I163" s="143"/>
      <c r="J163" s="216">
        <v>158.1</v>
      </c>
      <c r="K163" s="156">
        <f t="shared" si="106"/>
        <v>0</v>
      </c>
      <c r="L163" s="11"/>
      <c r="M163" s="144">
        <v>158.1</v>
      </c>
      <c r="N163" s="253">
        <v>0</v>
      </c>
      <c r="O163" s="156">
        <f t="shared" si="107"/>
        <v>0</v>
      </c>
      <c r="P163" s="11"/>
      <c r="Q163" s="144"/>
      <c r="R163" s="237">
        <f t="shared" si="87"/>
        <v>0</v>
      </c>
      <c r="S163" s="238">
        <f t="shared" si="88"/>
        <v>158.1</v>
      </c>
      <c r="T163" s="239"/>
      <c r="U163" s="155" t="s">
        <v>154</v>
      </c>
      <c r="V163" s="205" t="s">
        <v>12</v>
      </c>
      <c r="W163" s="58" t="s">
        <v>12</v>
      </c>
      <c r="X163" s="58"/>
      <c r="Y163" s="188" t="s">
        <v>78</v>
      </c>
    </row>
    <row r="164" spans="1:25" ht="26.25" thickBot="1">
      <c r="A164" s="313"/>
      <c r="B164" s="314"/>
      <c r="C164" s="314"/>
      <c r="D164" s="350"/>
      <c r="E164" s="326"/>
      <c r="F164" s="205" t="s">
        <v>12</v>
      </c>
      <c r="G164" s="45" t="s">
        <v>202</v>
      </c>
      <c r="H164" s="157" t="s">
        <v>45</v>
      </c>
      <c r="I164" s="143"/>
      <c r="J164" s="216"/>
      <c r="K164" s="156">
        <f t="shared" si="106"/>
        <v>0</v>
      </c>
      <c r="L164" s="11"/>
      <c r="M164" s="217"/>
      <c r="N164" s="253"/>
      <c r="O164" s="156">
        <f t="shared" si="107"/>
        <v>0</v>
      </c>
      <c r="P164" s="11"/>
      <c r="Q164" s="227"/>
      <c r="R164" s="237">
        <f t="shared" si="87"/>
        <v>0</v>
      </c>
      <c r="S164" s="238">
        <f t="shared" si="88"/>
        <v>0</v>
      </c>
      <c r="T164" s="239"/>
      <c r="U164" s="155" t="s">
        <v>179</v>
      </c>
      <c r="V164" s="205" t="s">
        <v>12</v>
      </c>
      <c r="W164" s="58" t="s">
        <v>12</v>
      </c>
      <c r="X164" s="58"/>
      <c r="Y164" s="188" t="s">
        <v>78</v>
      </c>
    </row>
    <row r="165" spans="1:25" ht="13.5" thickBot="1">
      <c r="A165" s="313"/>
      <c r="B165" s="314"/>
      <c r="C165" s="314"/>
      <c r="D165" s="350"/>
      <c r="E165" s="326"/>
      <c r="F165" s="205"/>
      <c r="G165" s="330" t="s">
        <v>31</v>
      </c>
      <c r="H165" s="331"/>
      <c r="I165" s="3">
        <f t="shared" ref="I165:M165" si="108">SUM(I162:I164)</f>
        <v>0</v>
      </c>
      <c r="J165" s="3">
        <f t="shared" si="108"/>
        <v>163.6</v>
      </c>
      <c r="K165" s="3">
        <f t="shared" si="108"/>
        <v>5.5</v>
      </c>
      <c r="L165" s="3">
        <f t="shared" si="108"/>
        <v>0</v>
      </c>
      <c r="M165" s="3">
        <f t="shared" si="108"/>
        <v>158.1</v>
      </c>
      <c r="N165" s="3">
        <f t="shared" ref="N165:Q165" si="109">SUM(N162:N164)</f>
        <v>0</v>
      </c>
      <c r="O165" s="3">
        <f t="shared" si="109"/>
        <v>0</v>
      </c>
      <c r="P165" s="3">
        <f t="shared" si="109"/>
        <v>0</v>
      </c>
      <c r="Q165" s="3">
        <f t="shared" si="109"/>
        <v>0</v>
      </c>
      <c r="R165" s="237">
        <f t="shared" si="87"/>
        <v>0</v>
      </c>
      <c r="S165" s="238">
        <f t="shared" si="88"/>
        <v>163.6</v>
      </c>
      <c r="T165" s="239"/>
      <c r="U165" s="146"/>
      <c r="V165" s="1"/>
      <c r="W165" s="181"/>
      <c r="X165" s="181"/>
      <c r="Y165" s="172"/>
    </row>
    <row r="166" spans="1:25">
      <c r="A166" s="313" t="s">
        <v>29</v>
      </c>
      <c r="B166" s="314" t="s">
        <v>32</v>
      </c>
      <c r="C166" s="314" t="s">
        <v>42</v>
      </c>
      <c r="D166" s="338" t="s">
        <v>175</v>
      </c>
      <c r="E166" s="372" t="s">
        <v>135</v>
      </c>
      <c r="F166" s="150">
        <v>27</v>
      </c>
      <c r="G166" s="44" t="s">
        <v>39</v>
      </c>
      <c r="H166" s="148" t="s">
        <v>43</v>
      </c>
      <c r="I166" s="13"/>
      <c r="J166" s="13">
        <v>2.2000000000000002</v>
      </c>
      <c r="K166" s="156">
        <f t="shared" ref="K166" si="110">SUM(J166-M166)</f>
        <v>2.2000000000000002</v>
      </c>
      <c r="L166" s="5"/>
      <c r="M166" s="15"/>
      <c r="N166" s="13">
        <v>2.2000000000000002</v>
      </c>
      <c r="O166" s="156">
        <f t="shared" ref="O166" si="111">SUM(N166-Q166)</f>
        <v>2.2000000000000002</v>
      </c>
      <c r="P166" s="5"/>
      <c r="Q166" s="15"/>
      <c r="R166" s="237">
        <f t="shared" ref="R166" si="112">SUM(I166+N166)</f>
        <v>2.2000000000000002</v>
      </c>
      <c r="S166" s="238">
        <f t="shared" ref="S166" si="113">SUM(J166-R166)</f>
        <v>0</v>
      </c>
      <c r="T166" s="239"/>
      <c r="U166" s="128" t="s">
        <v>335</v>
      </c>
      <c r="V166" s="236"/>
      <c r="W166" s="58"/>
      <c r="X166" s="58"/>
      <c r="Y166" s="152" t="s">
        <v>83</v>
      </c>
    </row>
    <row r="167" spans="1:25" ht="38.25">
      <c r="A167" s="313"/>
      <c r="B167" s="314"/>
      <c r="C167" s="314"/>
      <c r="D167" s="339"/>
      <c r="E167" s="372"/>
      <c r="F167" s="150">
        <v>27</v>
      </c>
      <c r="G167" s="44" t="s">
        <v>39</v>
      </c>
      <c r="H167" s="157" t="s">
        <v>54</v>
      </c>
      <c r="I167" s="13"/>
      <c r="J167" s="13">
        <v>3.8</v>
      </c>
      <c r="K167" s="156">
        <f t="shared" ref="K167" si="114">SUM(J167-M167)</f>
        <v>1.9</v>
      </c>
      <c r="L167" s="5">
        <v>0.3</v>
      </c>
      <c r="M167" s="15">
        <v>1.9</v>
      </c>
      <c r="N167" s="13">
        <v>3.3</v>
      </c>
      <c r="O167" s="156">
        <f t="shared" ref="O167:O170" si="115">SUM(N167-Q167)</f>
        <v>1.5999999999999999</v>
      </c>
      <c r="P167" s="5">
        <v>0.2</v>
      </c>
      <c r="Q167" s="15">
        <v>1.7</v>
      </c>
      <c r="R167" s="237">
        <f t="shared" si="87"/>
        <v>3.3</v>
      </c>
      <c r="S167" s="238">
        <f t="shared" si="88"/>
        <v>0.5</v>
      </c>
      <c r="T167" s="239"/>
      <c r="U167" s="146" t="s">
        <v>185</v>
      </c>
      <c r="V167" s="205" t="s">
        <v>12</v>
      </c>
      <c r="W167" s="58" t="s">
        <v>12</v>
      </c>
      <c r="X167" s="58"/>
      <c r="Y167" s="152" t="s">
        <v>83</v>
      </c>
    </row>
    <row r="168" spans="1:25" ht="38.25">
      <c r="A168" s="313"/>
      <c r="B168" s="314"/>
      <c r="C168" s="314"/>
      <c r="D168" s="339"/>
      <c r="E168" s="372"/>
      <c r="F168" s="150">
        <v>27</v>
      </c>
      <c r="G168" s="44" t="s">
        <v>147</v>
      </c>
      <c r="H168" s="148"/>
      <c r="I168" s="13"/>
      <c r="J168" s="13">
        <v>17.600000000000001</v>
      </c>
      <c r="K168" s="156">
        <f t="shared" ref="K168" si="116">SUM(J168-M168)</f>
        <v>17.600000000000001</v>
      </c>
      <c r="L168" s="5"/>
      <c r="M168" s="15"/>
      <c r="N168" s="13">
        <v>21.3</v>
      </c>
      <c r="O168" s="156">
        <f t="shared" si="115"/>
        <v>6.9</v>
      </c>
      <c r="P168" s="5">
        <v>0.9</v>
      </c>
      <c r="Q168" s="15">
        <v>14.4</v>
      </c>
      <c r="R168" s="237">
        <f t="shared" si="87"/>
        <v>21.3</v>
      </c>
      <c r="S168" s="238">
        <f t="shared" si="88"/>
        <v>-3.6999999999999993</v>
      </c>
      <c r="T168" s="239"/>
      <c r="U168" s="146" t="s">
        <v>185</v>
      </c>
      <c r="V168" s="205" t="s">
        <v>12</v>
      </c>
      <c r="W168" s="58" t="s">
        <v>12</v>
      </c>
      <c r="X168" s="58"/>
      <c r="Y168" s="152" t="s">
        <v>83</v>
      </c>
    </row>
    <row r="169" spans="1:25" ht="38.25">
      <c r="A169" s="313"/>
      <c r="B169" s="314"/>
      <c r="C169" s="314"/>
      <c r="D169" s="339"/>
      <c r="E169" s="372"/>
      <c r="F169" s="150">
        <v>21</v>
      </c>
      <c r="G169" s="44" t="s">
        <v>147</v>
      </c>
      <c r="H169" s="148" t="s">
        <v>51</v>
      </c>
      <c r="I169" s="13"/>
      <c r="J169" s="13">
        <v>5.3</v>
      </c>
      <c r="K169" s="156">
        <f t="shared" ref="K169:K170" si="117">SUM(J169-M169)</f>
        <v>5.3</v>
      </c>
      <c r="L169" s="5"/>
      <c r="M169" s="15"/>
      <c r="N169" s="13">
        <v>5.3</v>
      </c>
      <c r="O169" s="156">
        <f t="shared" si="115"/>
        <v>5.3</v>
      </c>
      <c r="P169" s="5"/>
      <c r="Q169" s="15"/>
      <c r="R169" s="237">
        <f t="shared" si="87"/>
        <v>5.3</v>
      </c>
      <c r="S169" s="238">
        <f t="shared" si="88"/>
        <v>0</v>
      </c>
      <c r="T169" s="239"/>
      <c r="U169" s="146" t="s">
        <v>343</v>
      </c>
      <c r="V169" s="205"/>
      <c r="W169" s="58"/>
      <c r="X169" s="58"/>
      <c r="Y169" s="152" t="s">
        <v>80</v>
      </c>
    </row>
    <row r="170" spans="1:25" ht="39" thickBot="1">
      <c r="A170" s="313"/>
      <c r="B170" s="314"/>
      <c r="C170" s="314"/>
      <c r="D170" s="339"/>
      <c r="E170" s="372"/>
      <c r="F170" s="150">
        <v>19</v>
      </c>
      <c r="G170" s="44" t="s">
        <v>147</v>
      </c>
      <c r="H170" s="148"/>
      <c r="I170" s="13"/>
      <c r="J170" s="13">
        <v>6</v>
      </c>
      <c r="K170" s="156">
        <f t="shared" si="117"/>
        <v>6</v>
      </c>
      <c r="L170" s="5"/>
      <c r="M170" s="15"/>
      <c r="N170" s="13"/>
      <c r="O170" s="156">
        <f t="shared" si="115"/>
        <v>0</v>
      </c>
      <c r="P170" s="5"/>
      <c r="Q170" s="15"/>
      <c r="R170" s="237">
        <f t="shared" si="87"/>
        <v>0</v>
      </c>
      <c r="S170" s="238">
        <f t="shared" si="88"/>
        <v>6</v>
      </c>
      <c r="T170" s="239"/>
      <c r="U170" s="146" t="s">
        <v>342</v>
      </c>
      <c r="V170" s="205"/>
      <c r="W170" s="58"/>
      <c r="X170" s="58"/>
      <c r="Y170" s="152" t="s">
        <v>81</v>
      </c>
    </row>
    <row r="171" spans="1:25" ht="13.5" thickBot="1">
      <c r="A171" s="313"/>
      <c r="B171" s="314"/>
      <c r="C171" s="314"/>
      <c r="D171" s="340"/>
      <c r="E171" s="373"/>
      <c r="F171" s="73"/>
      <c r="G171" s="321" t="s">
        <v>31</v>
      </c>
      <c r="H171" s="322"/>
      <c r="I171" s="3">
        <f t="shared" ref="I171:Q171" si="118">SUM(I166:I170)</f>
        <v>0</v>
      </c>
      <c r="J171" s="3">
        <f t="shared" si="118"/>
        <v>34.900000000000006</v>
      </c>
      <c r="K171" s="3">
        <f t="shared" si="118"/>
        <v>33</v>
      </c>
      <c r="L171" s="3">
        <f t="shared" si="118"/>
        <v>0.3</v>
      </c>
      <c r="M171" s="3">
        <f t="shared" si="118"/>
        <v>1.9</v>
      </c>
      <c r="N171" s="3">
        <f t="shared" si="118"/>
        <v>32.1</v>
      </c>
      <c r="O171" s="3">
        <f t="shared" si="118"/>
        <v>16</v>
      </c>
      <c r="P171" s="3">
        <f t="shared" si="118"/>
        <v>1.1000000000000001</v>
      </c>
      <c r="Q171" s="3">
        <f t="shared" si="118"/>
        <v>16.100000000000001</v>
      </c>
      <c r="R171" s="237">
        <f t="shared" si="87"/>
        <v>32.1</v>
      </c>
      <c r="S171" s="238">
        <f t="shared" si="88"/>
        <v>2.8000000000000043</v>
      </c>
      <c r="T171" s="239"/>
      <c r="U171" s="17"/>
      <c r="V171" s="1"/>
      <c r="W171" s="181"/>
      <c r="X171" s="181"/>
      <c r="Y171" s="152"/>
    </row>
    <row r="172" spans="1:25" ht="38.25">
      <c r="A172" s="313" t="s">
        <v>29</v>
      </c>
      <c r="B172" s="314" t="s">
        <v>32</v>
      </c>
      <c r="C172" s="314" t="s">
        <v>53</v>
      </c>
      <c r="D172" s="390"/>
      <c r="E172" s="323" t="s">
        <v>291</v>
      </c>
      <c r="F172" s="150">
        <v>1</v>
      </c>
      <c r="G172" s="129" t="s">
        <v>39</v>
      </c>
      <c r="H172" s="148" t="s">
        <v>208</v>
      </c>
      <c r="I172" s="13"/>
      <c r="J172" s="13">
        <v>14.9</v>
      </c>
      <c r="K172" s="156">
        <f t="shared" ref="K172:K174" si="119">SUM(J172-M172)</f>
        <v>1.4000000000000004</v>
      </c>
      <c r="L172" s="5"/>
      <c r="M172" s="15">
        <v>13.5</v>
      </c>
      <c r="N172" s="13">
        <v>14.9</v>
      </c>
      <c r="O172" s="156">
        <f t="shared" ref="O172:O174" si="120">SUM(N172-Q172)</f>
        <v>1.4000000000000004</v>
      </c>
      <c r="P172" s="5">
        <v>1.4</v>
      </c>
      <c r="Q172" s="15">
        <v>13.5</v>
      </c>
      <c r="R172" s="237">
        <f t="shared" si="87"/>
        <v>14.9</v>
      </c>
      <c r="S172" s="238">
        <f t="shared" si="88"/>
        <v>0</v>
      </c>
      <c r="T172" s="239"/>
      <c r="U172" s="173" t="s">
        <v>331</v>
      </c>
      <c r="V172" s="131" t="s">
        <v>292</v>
      </c>
      <c r="W172" s="184" t="s">
        <v>371</v>
      </c>
      <c r="X172" s="184"/>
      <c r="Y172" s="117" t="s">
        <v>78</v>
      </c>
    </row>
    <row r="173" spans="1:25">
      <c r="A173" s="313"/>
      <c r="B173" s="314"/>
      <c r="C173" s="314"/>
      <c r="D173" s="390"/>
      <c r="E173" s="323"/>
      <c r="F173" s="150">
        <v>1</v>
      </c>
      <c r="G173" s="44" t="s">
        <v>39</v>
      </c>
      <c r="H173" s="148" t="s">
        <v>208</v>
      </c>
      <c r="I173" s="13"/>
      <c r="J173" s="13">
        <v>48.9</v>
      </c>
      <c r="K173" s="156">
        <f t="shared" si="119"/>
        <v>4.2999999999999972</v>
      </c>
      <c r="L173" s="5"/>
      <c r="M173" s="15">
        <v>44.6</v>
      </c>
      <c r="N173" s="13">
        <v>48.9</v>
      </c>
      <c r="O173" s="156">
        <f t="shared" si="120"/>
        <v>4.1999999999999957</v>
      </c>
      <c r="P173" s="5">
        <v>4.3</v>
      </c>
      <c r="Q173" s="15">
        <v>44.7</v>
      </c>
      <c r="R173" s="237">
        <f t="shared" si="87"/>
        <v>48.9</v>
      </c>
      <c r="S173" s="238">
        <f t="shared" si="88"/>
        <v>0</v>
      </c>
      <c r="T173" s="239"/>
      <c r="U173" s="173"/>
      <c r="V173" s="131"/>
      <c r="W173" s="184"/>
      <c r="X173" s="184"/>
      <c r="Y173" s="117" t="s">
        <v>78</v>
      </c>
    </row>
    <row r="174" spans="1:25" ht="13.5" thickBot="1">
      <c r="A174" s="313"/>
      <c r="B174" s="314"/>
      <c r="C174" s="314"/>
      <c r="D174" s="390"/>
      <c r="E174" s="323"/>
      <c r="F174" s="150">
        <v>1</v>
      </c>
      <c r="G174" s="129" t="s">
        <v>147</v>
      </c>
      <c r="H174" s="148" t="s">
        <v>208</v>
      </c>
      <c r="I174" s="13"/>
      <c r="J174" s="13">
        <v>48.8</v>
      </c>
      <c r="K174" s="156">
        <f t="shared" si="119"/>
        <v>4.5999999999999943</v>
      </c>
      <c r="L174" s="5"/>
      <c r="M174" s="15">
        <v>44.2</v>
      </c>
      <c r="N174" s="13">
        <v>16.899999999999999</v>
      </c>
      <c r="O174" s="156">
        <f t="shared" si="120"/>
        <v>2.8999999999999986</v>
      </c>
      <c r="P174" s="5"/>
      <c r="Q174" s="15">
        <v>14</v>
      </c>
      <c r="R174" s="237">
        <f t="shared" si="87"/>
        <v>16.899999999999999</v>
      </c>
      <c r="S174" s="238">
        <f t="shared" si="88"/>
        <v>31.9</v>
      </c>
      <c r="T174" s="239"/>
      <c r="U174" s="173"/>
      <c r="V174" s="131"/>
      <c r="W174" s="184"/>
      <c r="X174" s="184"/>
      <c r="Y174" s="117" t="s">
        <v>78</v>
      </c>
    </row>
    <row r="175" spans="1:25" ht="13.5" thickBot="1">
      <c r="A175" s="313"/>
      <c r="B175" s="314"/>
      <c r="C175" s="314"/>
      <c r="D175" s="390"/>
      <c r="E175" s="323"/>
      <c r="F175" s="205"/>
      <c r="G175" s="388" t="s">
        <v>31</v>
      </c>
      <c r="H175" s="389"/>
      <c r="I175" s="3">
        <f>SUM(I172:I174)</f>
        <v>0</v>
      </c>
      <c r="J175" s="3">
        <f>SUM(J172:J174)</f>
        <v>112.6</v>
      </c>
      <c r="K175" s="3">
        <f t="shared" ref="K175:M175" si="121">SUM(K172:K174)</f>
        <v>10.299999999999992</v>
      </c>
      <c r="L175" s="3">
        <f t="shared" si="121"/>
        <v>0</v>
      </c>
      <c r="M175" s="3">
        <f t="shared" si="121"/>
        <v>102.30000000000001</v>
      </c>
      <c r="N175" s="3">
        <f>SUM(N172:N174)</f>
        <v>80.699999999999989</v>
      </c>
      <c r="O175" s="3">
        <f t="shared" ref="O175:Q175" si="122">SUM(O172:O174)</f>
        <v>8.4999999999999947</v>
      </c>
      <c r="P175" s="3">
        <f t="shared" si="122"/>
        <v>5.6999999999999993</v>
      </c>
      <c r="Q175" s="3">
        <f t="shared" si="122"/>
        <v>72.2</v>
      </c>
      <c r="R175" s="237">
        <f t="shared" si="87"/>
        <v>80.699999999999989</v>
      </c>
      <c r="S175" s="238">
        <f t="shared" si="88"/>
        <v>31.900000000000006</v>
      </c>
      <c r="T175" s="239"/>
      <c r="U175" s="171"/>
      <c r="V175" s="124"/>
      <c r="W175" s="141"/>
      <c r="X175" s="141"/>
      <c r="Y175" s="172"/>
    </row>
    <row r="176" spans="1:25" ht="25.5">
      <c r="A176" s="313" t="s">
        <v>29</v>
      </c>
      <c r="B176" s="271" t="s">
        <v>32</v>
      </c>
      <c r="C176" s="271" t="s">
        <v>57</v>
      </c>
      <c r="D176" s="338" t="s">
        <v>196</v>
      </c>
      <c r="E176" s="342" t="s">
        <v>176</v>
      </c>
      <c r="F176" s="18">
        <v>1</v>
      </c>
      <c r="G176" s="149" t="s">
        <v>39</v>
      </c>
      <c r="H176" s="68" t="s">
        <v>54</v>
      </c>
      <c r="I176" s="111"/>
      <c r="J176" s="13">
        <v>3</v>
      </c>
      <c r="K176" s="5">
        <f>SUM(J176-M176)</f>
        <v>0</v>
      </c>
      <c r="L176" s="5"/>
      <c r="M176" s="15">
        <v>3</v>
      </c>
      <c r="N176" s="13">
        <v>0</v>
      </c>
      <c r="O176" s="5">
        <f>SUM(N176-Q176)</f>
        <v>0</v>
      </c>
      <c r="P176" s="5"/>
      <c r="Q176" s="15">
        <v>0</v>
      </c>
      <c r="R176" s="237">
        <f t="shared" si="87"/>
        <v>0</v>
      </c>
      <c r="S176" s="238">
        <f t="shared" si="88"/>
        <v>3</v>
      </c>
      <c r="T176" s="239"/>
      <c r="U176" s="130" t="s">
        <v>180</v>
      </c>
      <c r="V176" s="131">
        <v>1</v>
      </c>
      <c r="W176" s="58" t="s">
        <v>212</v>
      </c>
      <c r="X176" s="58"/>
      <c r="Y176" s="155" t="s">
        <v>78</v>
      </c>
    </row>
    <row r="177" spans="1:25" ht="13.5" thickBot="1">
      <c r="A177" s="313"/>
      <c r="B177" s="341"/>
      <c r="C177" s="341"/>
      <c r="D177" s="339"/>
      <c r="E177" s="343"/>
      <c r="F177" s="18">
        <v>1</v>
      </c>
      <c r="G177" s="46" t="s">
        <v>39</v>
      </c>
      <c r="H177" s="60" t="s">
        <v>54</v>
      </c>
      <c r="I177" s="112"/>
      <c r="J177" s="49"/>
      <c r="K177" s="5">
        <f>SUM(J177-M177)</f>
        <v>0</v>
      </c>
      <c r="L177" s="6"/>
      <c r="M177" s="66"/>
      <c r="N177" s="49"/>
      <c r="O177" s="5">
        <f>SUM(N177-Q177)</f>
        <v>0</v>
      </c>
      <c r="P177" s="6"/>
      <c r="Q177" s="66"/>
      <c r="R177" s="237">
        <f t="shared" si="87"/>
        <v>0</v>
      </c>
      <c r="S177" s="238">
        <f t="shared" si="88"/>
        <v>0</v>
      </c>
      <c r="T177" s="239"/>
      <c r="U177" s="145"/>
      <c r="V177" s="205"/>
      <c r="W177" s="58"/>
      <c r="X177" s="58"/>
      <c r="Y177" s="155" t="s">
        <v>78</v>
      </c>
    </row>
    <row r="178" spans="1:25" ht="13.5" thickBot="1">
      <c r="A178" s="313"/>
      <c r="B178" s="272"/>
      <c r="C178" s="272"/>
      <c r="D178" s="340"/>
      <c r="E178" s="344"/>
      <c r="F178" s="18"/>
      <c r="G178" s="330" t="s">
        <v>31</v>
      </c>
      <c r="H178" s="331"/>
      <c r="I178" s="154">
        <f>SUM(I176+I177)</f>
        <v>0</v>
      </c>
      <c r="J178" s="154">
        <f t="shared" ref="J178:M178" si="123">SUM(J176+J177)</f>
        <v>3</v>
      </c>
      <c r="K178" s="154">
        <f t="shared" si="123"/>
        <v>0</v>
      </c>
      <c r="L178" s="154">
        <f t="shared" si="123"/>
        <v>0</v>
      </c>
      <c r="M178" s="219">
        <f t="shared" si="123"/>
        <v>3</v>
      </c>
      <c r="N178" s="154">
        <f t="shared" ref="N178:Q178" si="124">SUM(N176+N177)</f>
        <v>0</v>
      </c>
      <c r="O178" s="154">
        <f t="shared" si="124"/>
        <v>0</v>
      </c>
      <c r="P178" s="154">
        <f t="shared" si="124"/>
        <v>0</v>
      </c>
      <c r="Q178" s="233">
        <f t="shared" si="124"/>
        <v>0</v>
      </c>
      <c r="R178" s="237">
        <f t="shared" si="87"/>
        <v>0</v>
      </c>
      <c r="S178" s="238">
        <f t="shared" si="88"/>
        <v>3</v>
      </c>
      <c r="T178" s="239"/>
      <c r="U178" s="145"/>
      <c r="V178" s="1"/>
      <c r="W178" s="181"/>
      <c r="X178" s="181"/>
      <c r="Y178" s="152"/>
    </row>
    <row r="179" spans="1:25">
      <c r="A179" s="313" t="s">
        <v>29</v>
      </c>
      <c r="B179" s="271" t="s">
        <v>32</v>
      </c>
      <c r="C179" s="271" t="s">
        <v>20</v>
      </c>
      <c r="D179" s="338" t="s">
        <v>196</v>
      </c>
      <c r="E179" s="342" t="s">
        <v>205</v>
      </c>
      <c r="F179" s="18">
        <v>1</v>
      </c>
      <c r="G179" s="149" t="s">
        <v>75</v>
      </c>
      <c r="H179" s="68" t="s">
        <v>203</v>
      </c>
      <c r="I179" s="13"/>
      <c r="J179" s="13"/>
      <c r="K179" s="5">
        <f t="shared" ref="K179:K181" si="125">SUM(J179-M179)</f>
        <v>0</v>
      </c>
      <c r="L179" s="5"/>
      <c r="M179" s="15"/>
      <c r="N179" s="13"/>
      <c r="O179" s="5">
        <f t="shared" ref="O179:O181" si="126">SUM(N179-Q179)</f>
        <v>0</v>
      </c>
      <c r="P179" s="5"/>
      <c r="Q179" s="15"/>
      <c r="R179" s="237">
        <f t="shared" si="87"/>
        <v>0</v>
      </c>
      <c r="S179" s="238">
        <f t="shared" si="88"/>
        <v>0</v>
      </c>
      <c r="T179" s="239"/>
      <c r="U179" s="138"/>
      <c r="V179" s="18"/>
      <c r="W179" s="58"/>
      <c r="X179" s="58"/>
      <c r="Y179" s="155" t="s">
        <v>78</v>
      </c>
    </row>
    <row r="180" spans="1:25" ht="25.5">
      <c r="A180" s="313"/>
      <c r="B180" s="341"/>
      <c r="C180" s="341"/>
      <c r="D180" s="339"/>
      <c r="E180" s="343"/>
      <c r="F180" s="18">
        <v>1</v>
      </c>
      <c r="G180" s="45" t="s">
        <v>39</v>
      </c>
      <c r="H180" s="148" t="s">
        <v>203</v>
      </c>
      <c r="I180" s="214"/>
      <c r="J180" s="214">
        <v>9.85</v>
      </c>
      <c r="K180" s="5">
        <f t="shared" si="125"/>
        <v>9.85</v>
      </c>
      <c r="L180" s="215"/>
      <c r="M180" s="15"/>
      <c r="N180" s="229">
        <v>9.9</v>
      </c>
      <c r="O180" s="5">
        <f t="shared" si="126"/>
        <v>9.9</v>
      </c>
      <c r="P180" s="230"/>
      <c r="Q180" s="15"/>
      <c r="R180" s="237">
        <f t="shared" si="87"/>
        <v>9.9</v>
      </c>
      <c r="S180" s="238">
        <f t="shared" si="88"/>
        <v>-5.0000000000000711E-2</v>
      </c>
      <c r="T180" s="239"/>
      <c r="U180" s="138" t="s">
        <v>334</v>
      </c>
      <c r="V180" s="18" t="s">
        <v>339</v>
      </c>
      <c r="W180" s="257" t="s">
        <v>372</v>
      </c>
      <c r="X180" s="58"/>
      <c r="Y180" s="155" t="s">
        <v>78</v>
      </c>
    </row>
    <row r="181" spans="1:25" ht="38.25">
      <c r="A181" s="313"/>
      <c r="B181" s="341"/>
      <c r="C181" s="341"/>
      <c r="D181" s="339"/>
      <c r="E181" s="343"/>
      <c r="F181" s="18">
        <v>27</v>
      </c>
      <c r="G181" s="45" t="s">
        <v>39</v>
      </c>
      <c r="H181" s="157" t="s">
        <v>43</v>
      </c>
      <c r="I181" s="216"/>
      <c r="J181" s="143">
        <v>14</v>
      </c>
      <c r="K181" s="156">
        <f t="shared" si="125"/>
        <v>14</v>
      </c>
      <c r="L181" s="156"/>
      <c r="M181" s="144"/>
      <c r="N181" s="143">
        <v>14</v>
      </c>
      <c r="O181" s="156">
        <f t="shared" si="126"/>
        <v>14</v>
      </c>
      <c r="P181" s="156"/>
      <c r="Q181" s="144"/>
      <c r="R181" s="237">
        <f t="shared" ref="R181:R227" si="127">SUM(I181+N181)</f>
        <v>14</v>
      </c>
      <c r="S181" s="238">
        <f t="shared" ref="S181:S227" si="128">SUM(J181-R181)</f>
        <v>0</v>
      </c>
      <c r="T181" s="239"/>
      <c r="U181" s="145" t="s">
        <v>149</v>
      </c>
      <c r="V181" s="205" t="s">
        <v>235</v>
      </c>
      <c r="W181" s="58" t="s">
        <v>385</v>
      </c>
      <c r="X181" s="268"/>
      <c r="Y181" s="155" t="s">
        <v>83</v>
      </c>
    </row>
    <row r="182" spans="1:25" ht="13.5" thickBot="1">
      <c r="A182" s="313"/>
      <c r="B182" s="341"/>
      <c r="C182" s="341"/>
      <c r="D182" s="339"/>
      <c r="E182" s="343"/>
      <c r="F182" s="150">
        <v>27</v>
      </c>
      <c r="G182" s="46" t="s">
        <v>75</v>
      </c>
      <c r="H182" s="60" t="s">
        <v>203</v>
      </c>
      <c r="I182" s="49"/>
      <c r="J182" s="49">
        <v>1.4</v>
      </c>
      <c r="K182" s="5">
        <f>SUM(J182-M182)</f>
        <v>1.4</v>
      </c>
      <c r="L182" s="6"/>
      <c r="M182" s="196"/>
      <c r="N182" s="49">
        <v>1.4</v>
      </c>
      <c r="O182" s="5">
        <f>SUM(N182-Q182)</f>
        <v>1.4</v>
      </c>
      <c r="P182" s="6"/>
      <c r="Q182" s="196"/>
      <c r="R182" s="237">
        <f t="shared" si="127"/>
        <v>1.4</v>
      </c>
      <c r="S182" s="238">
        <f t="shared" si="128"/>
        <v>0</v>
      </c>
      <c r="T182" s="239"/>
      <c r="U182" s="133" t="s">
        <v>383</v>
      </c>
      <c r="V182" s="205" t="s">
        <v>384</v>
      </c>
      <c r="W182" s="58" t="s">
        <v>384</v>
      </c>
      <c r="X182" s="58"/>
      <c r="Y182" s="155" t="s">
        <v>83</v>
      </c>
    </row>
    <row r="183" spans="1:25" ht="13.5" thickBot="1">
      <c r="A183" s="313"/>
      <c r="B183" s="272"/>
      <c r="C183" s="272"/>
      <c r="D183" s="340"/>
      <c r="E183" s="344"/>
      <c r="F183" s="18"/>
      <c r="G183" s="330" t="s">
        <v>31</v>
      </c>
      <c r="H183" s="331"/>
      <c r="I183" s="154">
        <f t="shared" ref="I183:Q183" si="129">SUM(I179:I182)</f>
        <v>0</v>
      </c>
      <c r="J183" s="154">
        <f t="shared" si="129"/>
        <v>25.25</v>
      </c>
      <c r="K183" s="154">
        <f t="shared" si="129"/>
        <v>25.25</v>
      </c>
      <c r="L183" s="154">
        <f t="shared" si="129"/>
        <v>0</v>
      </c>
      <c r="M183" s="154">
        <f t="shared" si="129"/>
        <v>0</v>
      </c>
      <c r="N183" s="154">
        <f t="shared" si="129"/>
        <v>25.299999999999997</v>
      </c>
      <c r="O183" s="154">
        <f t="shared" si="129"/>
        <v>25.299999999999997</v>
      </c>
      <c r="P183" s="154">
        <f t="shared" si="129"/>
        <v>0</v>
      </c>
      <c r="Q183" s="154">
        <f t="shared" si="129"/>
        <v>0</v>
      </c>
      <c r="R183" s="237">
        <f t="shared" si="127"/>
        <v>25.299999999999997</v>
      </c>
      <c r="S183" s="238">
        <f t="shared" si="128"/>
        <v>-4.9999999999997158E-2</v>
      </c>
      <c r="T183" s="239"/>
      <c r="U183" s="133"/>
      <c r="V183" s="1"/>
      <c r="W183" s="181"/>
      <c r="X183" s="181"/>
      <c r="Y183" s="152"/>
    </row>
    <row r="184" spans="1:25" s="4" customFormat="1" ht="13.5" thickBot="1">
      <c r="A184" s="209" t="s">
        <v>29</v>
      </c>
      <c r="B184" s="205" t="s">
        <v>32</v>
      </c>
      <c r="C184" s="78"/>
      <c r="D184" s="79"/>
      <c r="E184" s="369" t="s">
        <v>38</v>
      </c>
      <c r="F184" s="318"/>
      <c r="G184" s="318"/>
      <c r="H184" s="370"/>
      <c r="I184" s="3">
        <f>SUM(I149+I157+I161+I165+I171+I175+I178+I183)</f>
        <v>0</v>
      </c>
      <c r="J184" s="3">
        <f t="shared" ref="J184:Q184" si="130">SUM(J149+J157+J161+J165+J171+J175+J178+J183)</f>
        <v>654.98</v>
      </c>
      <c r="K184" s="3">
        <f t="shared" si="130"/>
        <v>388.98</v>
      </c>
      <c r="L184" s="3">
        <f t="shared" si="130"/>
        <v>225.7</v>
      </c>
      <c r="M184" s="3">
        <f t="shared" si="130"/>
        <v>266</v>
      </c>
      <c r="N184" s="3">
        <f t="shared" si="130"/>
        <v>438.3</v>
      </c>
      <c r="O184" s="3">
        <f t="shared" si="130"/>
        <v>349.5</v>
      </c>
      <c r="P184" s="3">
        <f t="shared" si="130"/>
        <v>231.5</v>
      </c>
      <c r="Q184" s="3">
        <f t="shared" si="130"/>
        <v>88.800000000000011</v>
      </c>
      <c r="R184" s="237">
        <f t="shared" si="127"/>
        <v>438.3</v>
      </c>
      <c r="S184" s="238">
        <f t="shared" si="128"/>
        <v>216.68</v>
      </c>
      <c r="T184" s="239"/>
      <c r="U184" s="145"/>
      <c r="V184" s="1"/>
      <c r="W184" s="181"/>
      <c r="X184" s="181"/>
      <c r="Y184" s="187"/>
    </row>
    <row r="185" spans="1:25" ht="32.25" thickBot="1">
      <c r="A185" s="213" t="s">
        <v>29</v>
      </c>
      <c r="B185" s="202" t="s">
        <v>34</v>
      </c>
      <c r="C185" s="85"/>
      <c r="D185" s="86" t="s">
        <v>94</v>
      </c>
      <c r="E185" s="319" t="s">
        <v>137</v>
      </c>
      <c r="F185" s="320"/>
      <c r="G185" s="320"/>
      <c r="H185" s="320"/>
      <c r="I185" s="101"/>
      <c r="J185" s="104"/>
      <c r="K185" s="101"/>
      <c r="L185" s="101"/>
      <c r="M185" s="101"/>
      <c r="N185" s="104"/>
      <c r="O185" s="101"/>
      <c r="P185" s="101"/>
      <c r="Q185" s="101"/>
      <c r="R185" s="237">
        <f t="shared" si="127"/>
        <v>0</v>
      </c>
      <c r="S185" s="238">
        <f t="shared" si="128"/>
        <v>0</v>
      </c>
      <c r="T185" s="239"/>
      <c r="U185" s="117"/>
      <c r="V185" s="1"/>
      <c r="W185" s="181"/>
      <c r="X185" s="181"/>
      <c r="Y185" s="152"/>
    </row>
    <row r="186" spans="1:25" ht="25.5">
      <c r="A186" s="366" t="s">
        <v>29</v>
      </c>
      <c r="B186" s="271" t="s">
        <v>34</v>
      </c>
      <c r="C186" s="271" t="s">
        <v>29</v>
      </c>
      <c r="D186" s="338" t="s">
        <v>91</v>
      </c>
      <c r="E186" s="342" t="s">
        <v>92</v>
      </c>
      <c r="F186" s="18">
        <v>28</v>
      </c>
      <c r="G186" s="87" t="s">
        <v>39</v>
      </c>
      <c r="H186" s="148" t="s">
        <v>43</v>
      </c>
      <c r="I186" s="54"/>
      <c r="J186" s="143">
        <v>390.42599999999999</v>
      </c>
      <c r="K186" s="156">
        <f t="shared" ref="K186:K190" si="131">SUM(J186-M186)</f>
        <v>385.12599999999998</v>
      </c>
      <c r="L186" s="156">
        <v>357.7</v>
      </c>
      <c r="M186" s="56">
        <v>5.3</v>
      </c>
      <c r="N186" s="143">
        <v>390.3</v>
      </c>
      <c r="O186" s="156">
        <f t="shared" ref="O186:O190" si="132">SUM(N186-Q186)</f>
        <v>385.8</v>
      </c>
      <c r="P186" s="156">
        <v>356.5</v>
      </c>
      <c r="Q186" s="56">
        <v>4.5</v>
      </c>
      <c r="R186" s="237">
        <f t="shared" si="127"/>
        <v>390.3</v>
      </c>
      <c r="S186" s="238">
        <f t="shared" si="128"/>
        <v>0.12599999999997635</v>
      </c>
      <c r="T186" s="239"/>
      <c r="U186" s="145" t="s">
        <v>63</v>
      </c>
      <c r="V186" s="205" t="s">
        <v>215</v>
      </c>
      <c r="W186" s="58" t="s">
        <v>415</v>
      </c>
      <c r="X186" s="58"/>
      <c r="Y186" s="155" t="s">
        <v>84</v>
      </c>
    </row>
    <row r="187" spans="1:25" ht="76.5">
      <c r="A187" s="367"/>
      <c r="B187" s="341"/>
      <c r="C187" s="341"/>
      <c r="D187" s="339"/>
      <c r="E187" s="343"/>
      <c r="F187" s="18">
        <v>28</v>
      </c>
      <c r="G187" s="149" t="s">
        <v>39</v>
      </c>
      <c r="H187" s="148" t="s">
        <v>345</v>
      </c>
      <c r="I187" s="13"/>
      <c r="J187" s="13">
        <v>24.1</v>
      </c>
      <c r="K187" s="156">
        <f t="shared" si="131"/>
        <v>24.1</v>
      </c>
      <c r="L187" s="5">
        <v>23.7</v>
      </c>
      <c r="M187" s="56"/>
      <c r="N187" s="13">
        <v>24.1</v>
      </c>
      <c r="O187" s="156">
        <f t="shared" si="132"/>
        <v>24.1</v>
      </c>
      <c r="P187" s="5">
        <v>23.7</v>
      </c>
      <c r="Q187" s="56"/>
      <c r="R187" s="237">
        <f t="shared" si="127"/>
        <v>24.1</v>
      </c>
      <c r="S187" s="238">
        <f t="shared" si="128"/>
        <v>0</v>
      </c>
      <c r="T187" s="239"/>
      <c r="U187" s="145" t="s">
        <v>67</v>
      </c>
      <c r="V187" s="205" t="s">
        <v>17</v>
      </c>
      <c r="W187" s="58" t="s">
        <v>416</v>
      </c>
      <c r="X187" s="58"/>
      <c r="Y187" s="155" t="s">
        <v>84</v>
      </c>
    </row>
    <row r="188" spans="1:25" ht="25.5">
      <c r="A188" s="367"/>
      <c r="B188" s="341"/>
      <c r="C188" s="341"/>
      <c r="D188" s="339"/>
      <c r="E188" s="343"/>
      <c r="F188" s="18">
        <v>28</v>
      </c>
      <c r="G188" s="44" t="s">
        <v>145</v>
      </c>
      <c r="H188" s="157" t="s">
        <v>43</v>
      </c>
      <c r="I188" s="216"/>
      <c r="J188" s="13">
        <v>12.7</v>
      </c>
      <c r="K188" s="156">
        <f t="shared" si="131"/>
        <v>12.7</v>
      </c>
      <c r="L188" s="5">
        <v>12.5</v>
      </c>
      <c r="M188" s="56"/>
      <c r="N188" s="13">
        <v>12.7</v>
      </c>
      <c r="O188" s="156">
        <f t="shared" si="132"/>
        <v>12.7</v>
      </c>
      <c r="P188" s="5">
        <v>12.5</v>
      </c>
      <c r="Q188" s="56"/>
      <c r="R188" s="237">
        <f t="shared" si="127"/>
        <v>12.7</v>
      </c>
      <c r="S188" s="238">
        <f t="shared" si="128"/>
        <v>0</v>
      </c>
      <c r="T188" s="239"/>
      <c r="U188" s="145" t="s">
        <v>164</v>
      </c>
      <c r="V188" s="205" t="s">
        <v>18</v>
      </c>
      <c r="W188" s="58" t="s">
        <v>417</v>
      </c>
      <c r="X188" s="58"/>
      <c r="Y188" s="155" t="s">
        <v>84</v>
      </c>
    </row>
    <row r="189" spans="1:25" ht="25.5">
      <c r="A189" s="367"/>
      <c r="B189" s="341"/>
      <c r="C189" s="341"/>
      <c r="D189" s="339"/>
      <c r="E189" s="343"/>
      <c r="F189" s="18">
        <v>28</v>
      </c>
      <c r="G189" s="149" t="s">
        <v>56</v>
      </c>
      <c r="H189" s="157" t="s">
        <v>43</v>
      </c>
      <c r="I189" s="216"/>
      <c r="J189" s="143">
        <v>27.704000000000001</v>
      </c>
      <c r="K189" s="156">
        <f t="shared" ref="K189" si="133">SUM(J189-M189)</f>
        <v>24.704000000000001</v>
      </c>
      <c r="L189" s="156"/>
      <c r="M189" s="56">
        <v>3</v>
      </c>
      <c r="N189" s="143">
        <v>23.4</v>
      </c>
      <c r="O189" s="156">
        <f t="shared" si="132"/>
        <v>20.399999999999999</v>
      </c>
      <c r="P189" s="156"/>
      <c r="Q189" s="56">
        <v>3</v>
      </c>
      <c r="R189" s="237">
        <f t="shared" si="127"/>
        <v>23.4</v>
      </c>
      <c r="S189" s="238">
        <f t="shared" si="128"/>
        <v>4.304000000000002</v>
      </c>
      <c r="T189" s="239"/>
      <c r="U189" s="124" t="s">
        <v>172</v>
      </c>
      <c r="V189" s="205" t="s">
        <v>216</v>
      </c>
      <c r="W189" s="58" t="s">
        <v>418</v>
      </c>
      <c r="X189" s="58"/>
      <c r="Y189" s="155" t="s">
        <v>84</v>
      </c>
    </row>
    <row r="190" spans="1:25" ht="25.5">
      <c r="A190" s="367"/>
      <c r="B190" s="341"/>
      <c r="C190" s="341"/>
      <c r="D190" s="339"/>
      <c r="E190" s="343"/>
      <c r="F190" s="18">
        <v>28</v>
      </c>
      <c r="G190" s="149" t="s">
        <v>75</v>
      </c>
      <c r="H190" s="157" t="s">
        <v>43</v>
      </c>
      <c r="I190" s="216"/>
      <c r="J190" s="143">
        <v>0.4</v>
      </c>
      <c r="K190" s="156">
        <f t="shared" si="131"/>
        <v>0.4</v>
      </c>
      <c r="L190" s="156"/>
      <c r="M190" s="56"/>
      <c r="N190" s="143">
        <v>0.4</v>
      </c>
      <c r="O190" s="156">
        <f t="shared" si="132"/>
        <v>0.4</v>
      </c>
      <c r="P190" s="156"/>
      <c r="Q190" s="56"/>
      <c r="R190" s="237">
        <f t="shared" si="127"/>
        <v>0.4</v>
      </c>
      <c r="S190" s="238">
        <f t="shared" si="128"/>
        <v>0</v>
      </c>
      <c r="T190" s="239"/>
      <c r="U190" s="124" t="s">
        <v>157</v>
      </c>
      <c r="V190" s="205" t="s">
        <v>266</v>
      </c>
      <c r="W190" s="58" t="s">
        <v>419</v>
      </c>
      <c r="X190" s="58"/>
      <c r="Y190" s="155" t="s">
        <v>84</v>
      </c>
    </row>
    <row r="191" spans="1:25" ht="25.5">
      <c r="A191" s="367"/>
      <c r="B191" s="341"/>
      <c r="C191" s="341"/>
      <c r="D191" s="339"/>
      <c r="E191" s="343"/>
      <c r="F191" s="18">
        <v>28</v>
      </c>
      <c r="G191" s="149"/>
      <c r="H191" s="148"/>
      <c r="I191" s="143"/>
      <c r="J191" s="143"/>
      <c r="K191" s="156">
        <f t="shared" ref="K191:K193" si="134">SUM(J191-M191)</f>
        <v>0</v>
      </c>
      <c r="L191" s="156"/>
      <c r="M191" s="56"/>
      <c r="N191" s="143"/>
      <c r="O191" s="156">
        <f t="shared" ref="O191:O193" si="135">SUM(N191-Q191)</f>
        <v>0</v>
      </c>
      <c r="P191" s="156"/>
      <c r="Q191" s="56"/>
      <c r="R191" s="237">
        <f t="shared" si="127"/>
        <v>0</v>
      </c>
      <c r="S191" s="238">
        <f t="shared" si="128"/>
        <v>0</v>
      </c>
      <c r="T191" s="239"/>
      <c r="U191" s="125" t="s">
        <v>173</v>
      </c>
      <c r="V191" s="160" t="s">
        <v>217</v>
      </c>
      <c r="W191" s="58" t="s">
        <v>420</v>
      </c>
      <c r="X191" s="185"/>
      <c r="Y191" s="155" t="s">
        <v>84</v>
      </c>
    </row>
    <row r="192" spans="1:25" ht="38.25">
      <c r="A192" s="367"/>
      <c r="B192" s="341"/>
      <c r="C192" s="341"/>
      <c r="D192" s="339"/>
      <c r="E192" s="343"/>
      <c r="F192" s="18">
        <v>28</v>
      </c>
      <c r="G192" s="149"/>
      <c r="H192" s="157"/>
      <c r="I192" s="143"/>
      <c r="J192" s="143"/>
      <c r="K192" s="156">
        <f t="shared" si="134"/>
        <v>0</v>
      </c>
      <c r="L192" s="156"/>
      <c r="M192" s="56"/>
      <c r="N192" s="143"/>
      <c r="O192" s="156">
        <f t="shared" si="135"/>
        <v>0</v>
      </c>
      <c r="P192" s="156"/>
      <c r="Q192" s="56"/>
      <c r="R192" s="237">
        <f t="shared" si="127"/>
        <v>0</v>
      </c>
      <c r="S192" s="238">
        <f t="shared" si="128"/>
        <v>0</v>
      </c>
      <c r="T192" s="239"/>
      <c r="U192" s="124" t="s">
        <v>155</v>
      </c>
      <c r="V192" s="205" t="s">
        <v>218</v>
      </c>
      <c r="W192" s="58" t="s">
        <v>421</v>
      </c>
      <c r="X192" s="58"/>
      <c r="Y192" s="155" t="s">
        <v>84</v>
      </c>
    </row>
    <row r="193" spans="1:25" ht="64.5" thickBot="1">
      <c r="A193" s="367"/>
      <c r="B193" s="341"/>
      <c r="C193" s="341"/>
      <c r="D193" s="339"/>
      <c r="E193" s="343"/>
      <c r="F193" s="18">
        <v>28</v>
      </c>
      <c r="G193" s="149"/>
      <c r="H193" s="157"/>
      <c r="I193" s="143"/>
      <c r="J193" s="143"/>
      <c r="K193" s="156">
        <f t="shared" si="134"/>
        <v>0</v>
      </c>
      <c r="L193" s="156"/>
      <c r="M193" s="56"/>
      <c r="N193" s="143"/>
      <c r="O193" s="156">
        <f t="shared" si="135"/>
        <v>0</v>
      </c>
      <c r="P193" s="156"/>
      <c r="Q193" s="56"/>
      <c r="R193" s="237">
        <f t="shared" si="127"/>
        <v>0</v>
      </c>
      <c r="S193" s="238">
        <f t="shared" si="128"/>
        <v>0</v>
      </c>
      <c r="T193" s="239"/>
      <c r="U193" s="124" t="s">
        <v>156</v>
      </c>
      <c r="V193" s="205" t="s">
        <v>219</v>
      </c>
      <c r="W193" s="58" t="s">
        <v>422</v>
      </c>
      <c r="X193" s="58"/>
      <c r="Y193" s="155" t="s">
        <v>84</v>
      </c>
    </row>
    <row r="194" spans="1:25" ht="13.5" thickBot="1">
      <c r="A194" s="368"/>
      <c r="B194" s="272"/>
      <c r="C194" s="272"/>
      <c r="D194" s="340"/>
      <c r="E194" s="344"/>
      <c r="F194" s="18"/>
      <c r="G194" s="321" t="s">
        <v>31</v>
      </c>
      <c r="H194" s="322"/>
      <c r="I194" s="3">
        <f t="shared" ref="I194:M194" si="136">SUM(I186:I193)</f>
        <v>0</v>
      </c>
      <c r="J194" s="3">
        <f t="shared" si="136"/>
        <v>455.33</v>
      </c>
      <c r="K194" s="3">
        <f t="shared" si="136"/>
        <v>447.03</v>
      </c>
      <c r="L194" s="3">
        <f t="shared" si="136"/>
        <v>393.9</v>
      </c>
      <c r="M194" s="154">
        <f t="shared" si="136"/>
        <v>8.3000000000000007</v>
      </c>
      <c r="N194" s="3">
        <f t="shared" ref="N194:Q194" si="137">SUM(N186:N193)</f>
        <v>450.9</v>
      </c>
      <c r="O194" s="3">
        <f t="shared" si="137"/>
        <v>443.4</v>
      </c>
      <c r="P194" s="3">
        <f t="shared" si="137"/>
        <v>392.7</v>
      </c>
      <c r="Q194" s="154">
        <f t="shared" si="137"/>
        <v>7.5</v>
      </c>
      <c r="R194" s="237">
        <f t="shared" si="127"/>
        <v>450.9</v>
      </c>
      <c r="S194" s="238">
        <f t="shared" si="128"/>
        <v>4.4300000000000068</v>
      </c>
      <c r="T194" s="239"/>
      <c r="U194" s="124"/>
      <c r="V194" s="205"/>
      <c r="W194" s="58"/>
      <c r="X194" s="58"/>
      <c r="Y194" s="155"/>
    </row>
    <row r="195" spans="1:25" ht="25.5">
      <c r="A195" s="367" t="s">
        <v>29</v>
      </c>
      <c r="B195" s="341" t="s">
        <v>34</v>
      </c>
      <c r="C195" s="341" t="s">
        <v>32</v>
      </c>
      <c r="D195" s="339" t="s">
        <v>91</v>
      </c>
      <c r="E195" s="343" t="s">
        <v>93</v>
      </c>
      <c r="F195" s="18">
        <v>29</v>
      </c>
      <c r="G195" s="87" t="s">
        <v>39</v>
      </c>
      <c r="H195" s="148" t="s">
        <v>43</v>
      </c>
      <c r="I195" s="54"/>
      <c r="J195" s="10">
        <v>116.474</v>
      </c>
      <c r="K195" s="59">
        <f>SUM(J195-M195)</f>
        <v>116.474</v>
      </c>
      <c r="L195" s="59">
        <v>105.52500000000001</v>
      </c>
      <c r="M195" s="88"/>
      <c r="N195" s="10">
        <v>116.4</v>
      </c>
      <c r="O195" s="59">
        <f>SUM(N195-Q195)</f>
        <v>116.4</v>
      </c>
      <c r="P195" s="59">
        <v>105.1</v>
      </c>
      <c r="Q195" s="88"/>
      <c r="R195" s="237">
        <f t="shared" si="127"/>
        <v>116.4</v>
      </c>
      <c r="S195" s="238">
        <f t="shared" si="128"/>
        <v>7.3999999999998067E-2</v>
      </c>
      <c r="T195" s="239"/>
      <c r="U195" s="145" t="s">
        <v>63</v>
      </c>
      <c r="V195" s="205" t="s">
        <v>264</v>
      </c>
      <c r="W195" s="58" t="s">
        <v>423</v>
      </c>
      <c r="X195" s="58"/>
      <c r="Y195" s="155" t="s">
        <v>85</v>
      </c>
    </row>
    <row r="196" spans="1:25" ht="25.5">
      <c r="A196" s="367"/>
      <c r="B196" s="341"/>
      <c r="C196" s="341"/>
      <c r="D196" s="339"/>
      <c r="E196" s="343"/>
      <c r="F196" s="18">
        <v>29</v>
      </c>
      <c r="G196" s="149" t="s">
        <v>39</v>
      </c>
      <c r="H196" s="148" t="s">
        <v>43</v>
      </c>
      <c r="I196" s="216"/>
      <c r="J196" s="216">
        <v>3</v>
      </c>
      <c r="K196" s="156">
        <f t="shared" ref="K196" si="138">SUM(J196-M196)</f>
        <v>3</v>
      </c>
      <c r="L196" s="144">
        <v>3</v>
      </c>
      <c r="M196" s="56"/>
      <c r="N196" s="260">
        <v>3</v>
      </c>
      <c r="O196" s="156">
        <f t="shared" ref="O196" si="139">SUM(N196-Q196)</f>
        <v>3</v>
      </c>
      <c r="P196" s="144">
        <v>3</v>
      </c>
      <c r="Q196" s="56"/>
      <c r="R196" s="237">
        <f t="shared" si="127"/>
        <v>3</v>
      </c>
      <c r="S196" s="238">
        <f t="shared" si="128"/>
        <v>0</v>
      </c>
      <c r="T196" s="239"/>
      <c r="U196" s="145" t="s">
        <v>164</v>
      </c>
      <c r="V196" s="205" t="s">
        <v>265</v>
      </c>
      <c r="W196" s="58" t="s">
        <v>265</v>
      </c>
      <c r="X196" s="58"/>
      <c r="Y196" s="155" t="s">
        <v>85</v>
      </c>
    </row>
    <row r="197" spans="1:25" ht="25.5">
      <c r="A197" s="367"/>
      <c r="B197" s="341"/>
      <c r="C197" s="341"/>
      <c r="D197" s="339"/>
      <c r="E197" s="343"/>
      <c r="F197" s="18">
        <v>29</v>
      </c>
      <c r="G197" s="44" t="s">
        <v>145</v>
      </c>
      <c r="H197" s="157" t="s">
        <v>43</v>
      </c>
      <c r="I197" s="216"/>
      <c r="J197" s="143">
        <v>2.7</v>
      </c>
      <c r="K197" s="156">
        <f>SUM(J197-M197)</f>
        <v>2.7</v>
      </c>
      <c r="L197" s="156">
        <v>2.6</v>
      </c>
      <c r="M197" s="56"/>
      <c r="N197" s="143">
        <v>2.7</v>
      </c>
      <c r="O197" s="156">
        <f>SUM(N197-Q197)</f>
        <v>2.7</v>
      </c>
      <c r="P197" s="156">
        <v>2.6</v>
      </c>
      <c r="Q197" s="56"/>
      <c r="R197" s="237">
        <f t="shared" si="127"/>
        <v>2.7</v>
      </c>
      <c r="S197" s="238">
        <f t="shared" si="128"/>
        <v>0</v>
      </c>
      <c r="T197" s="239"/>
      <c r="U197" s="124" t="s">
        <v>172</v>
      </c>
      <c r="V197" s="205" t="s">
        <v>12</v>
      </c>
      <c r="W197" s="58" t="s">
        <v>12</v>
      </c>
      <c r="X197" s="58"/>
      <c r="Y197" s="155" t="s">
        <v>85</v>
      </c>
    </row>
    <row r="198" spans="1:25" ht="25.5">
      <c r="A198" s="367"/>
      <c r="B198" s="341"/>
      <c r="C198" s="341"/>
      <c r="D198" s="339"/>
      <c r="E198" s="343"/>
      <c r="F198" s="18">
        <v>29</v>
      </c>
      <c r="G198" s="82" t="s">
        <v>56</v>
      </c>
      <c r="H198" s="157" t="s">
        <v>43</v>
      </c>
      <c r="I198" s="216"/>
      <c r="J198" s="143">
        <v>3.1960000000000002</v>
      </c>
      <c r="K198" s="156">
        <f>SUM(J198-M198)</f>
        <v>2.8360000000000003</v>
      </c>
      <c r="L198" s="156"/>
      <c r="M198" s="56">
        <v>0.36</v>
      </c>
      <c r="N198" s="143">
        <v>3.2</v>
      </c>
      <c r="O198" s="156">
        <f>SUM(N198-Q198)</f>
        <v>2.8000000000000003</v>
      </c>
      <c r="P198" s="156"/>
      <c r="Q198" s="56">
        <v>0.4</v>
      </c>
      <c r="R198" s="237">
        <f t="shared" si="127"/>
        <v>3.2</v>
      </c>
      <c r="S198" s="238">
        <f t="shared" si="128"/>
        <v>-4.0000000000000036E-3</v>
      </c>
      <c r="T198" s="239"/>
      <c r="U198" s="125" t="s">
        <v>173</v>
      </c>
      <c r="V198" s="137" t="s">
        <v>222</v>
      </c>
      <c r="W198" s="58" t="s">
        <v>222</v>
      </c>
      <c r="X198" s="183"/>
      <c r="Y198" s="155" t="s">
        <v>85</v>
      </c>
    </row>
    <row r="199" spans="1:25" ht="38.25">
      <c r="A199" s="367"/>
      <c r="B199" s="341"/>
      <c r="C199" s="341"/>
      <c r="D199" s="339"/>
      <c r="E199" s="343"/>
      <c r="F199" s="18">
        <v>29</v>
      </c>
      <c r="G199" s="149"/>
      <c r="H199" s="148"/>
      <c r="I199" s="216"/>
      <c r="J199" s="143"/>
      <c r="K199" s="156">
        <f t="shared" ref="K199:K202" si="140">SUM(J199-M199)</f>
        <v>0</v>
      </c>
      <c r="L199" s="156"/>
      <c r="M199" s="56"/>
      <c r="N199" s="143"/>
      <c r="O199" s="156">
        <f t="shared" ref="O199:O202" si="141">SUM(N199-Q199)</f>
        <v>0</v>
      </c>
      <c r="P199" s="156"/>
      <c r="Q199" s="56"/>
      <c r="R199" s="237">
        <f t="shared" si="127"/>
        <v>0</v>
      </c>
      <c r="S199" s="238">
        <f t="shared" si="128"/>
        <v>0</v>
      </c>
      <c r="T199" s="239"/>
      <c r="U199" s="124" t="s">
        <v>122</v>
      </c>
      <c r="V199" s="205" t="s">
        <v>18</v>
      </c>
      <c r="W199" s="58" t="s">
        <v>18</v>
      </c>
      <c r="X199" s="58"/>
      <c r="Y199" s="155" t="s">
        <v>85</v>
      </c>
    </row>
    <row r="200" spans="1:25" ht="25.5">
      <c r="A200" s="367"/>
      <c r="B200" s="341"/>
      <c r="C200" s="341"/>
      <c r="D200" s="339"/>
      <c r="E200" s="343"/>
      <c r="F200" s="18">
        <v>29</v>
      </c>
      <c r="G200" s="149"/>
      <c r="H200" s="148"/>
      <c r="I200" s="83"/>
      <c r="J200" s="143"/>
      <c r="K200" s="156">
        <f t="shared" si="140"/>
        <v>0</v>
      </c>
      <c r="L200" s="25"/>
      <c r="M200" s="113"/>
      <c r="N200" s="143"/>
      <c r="O200" s="156">
        <f t="shared" si="141"/>
        <v>0</v>
      </c>
      <c r="P200" s="25"/>
      <c r="Q200" s="113"/>
      <c r="R200" s="237">
        <f t="shared" si="127"/>
        <v>0</v>
      </c>
      <c r="S200" s="238">
        <f t="shared" si="128"/>
        <v>0</v>
      </c>
      <c r="T200" s="239"/>
      <c r="U200" s="124" t="s">
        <v>182</v>
      </c>
      <c r="V200" s="205" t="s">
        <v>26</v>
      </c>
      <c r="W200" s="58" t="s">
        <v>14</v>
      </c>
      <c r="X200" s="58"/>
      <c r="Y200" s="155" t="s">
        <v>85</v>
      </c>
    </row>
    <row r="201" spans="1:25" ht="38.25">
      <c r="A201" s="367"/>
      <c r="B201" s="341"/>
      <c r="C201" s="341"/>
      <c r="D201" s="339"/>
      <c r="E201" s="343"/>
      <c r="F201" s="18">
        <v>29</v>
      </c>
      <c r="G201" s="149"/>
      <c r="H201" s="157"/>
      <c r="I201" s="83"/>
      <c r="J201" s="143"/>
      <c r="K201" s="156">
        <f t="shared" si="140"/>
        <v>0</v>
      </c>
      <c r="L201" s="25"/>
      <c r="M201" s="113"/>
      <c r="N201" s="143"/>
      <c r="O201" s="156">
        <f t="shared" si="141"/>
        <v>0</v>
      </c>
      <c r="P201" s="25"/>
      <c r="Q201" s="113"/>
      <c r="R201" s="237">
        <f t="shared" si="127"/>
        <v>0</v>
      </c>
      <c r="S201" s="238">
        <f t="shared" si="128"/>
        <v>0</v>
      </c>
      <c r="T201" s="239"/>
      <c r="U201" s="124" t="s">
        <v>184</v>
      </c>
      <c r="V201" s="205" t="s">
        <v>224</v>
      </c>
      <c r="W201" s="58" t="s">
        <v>231</v>
      </c>
      <c r="X201" s="58"/>
      <c r="Y201" s="155" t="s">
        <v>85</v>
      </c>
    </row>
    <row r="202" spans="1:25" ht="77.25" thickBot="1">
      <c r="A202" s="367"/>
      <c r="B202" s="341"/>
      <c r="C202" s="341"/>
      <c r="D202" s="339"/>
      <c r="E202" s="343"/>
      <c r="F202" s="18">
        <v>29</v>
      </c>
      <c r="G202" s="149"/>
      <c r="H202" s="157"/>
      <c r="I202" s="83"/>
      <c r="J202" s="114"/>
      <c r="K202" s="156">
        <f t="shared" si="140"/>
        <v>0</v>
      </c>
      <c r="L202" s="115"/>
      <c r="M202" s="116"/>
      <c r="N202" s="114"/>
      <c r="O202" s="156">
        <f t="shared" si="141"/>
        <v>0</v>
      </c>
      <c r="P202" s="115"/>
      <c r="Q202" s="116"/>
      <c r="R202" s="237">
        <f t="shared" si="127"/>
        <v>0</v>
      </c>
      <c r="S202" s="238">
        <f t="shared" si="128"/>
        <v>0</v>
      </c>
      <c r="T202" s="239"/>
      <c r="U202" s="145" t="s">
        <v>183</v>
      </c>
      <c r="V202" s="205" t="s">
        <v>262</v>
      </c>
      <c r="W202" s="58" t="s">
        <v>424</v>
      </c>
      <c r="X202" s="58"/>
      <c r="Y202" s="155" t="s">
        <v>85</v>
      </c>
    </row>
    <row r="203" spans="1:25" ht="13.5" thickBot="1">
      <c r="A203" s="368"/>
      <c r="B203" s="272"/>
      <c r="C203" s="272"/>
      <c r="D203" s="340"/>
      <c r="E203" s="344"/>
      <c r="F203" s="18"/>
      <c r="G203" s="330" t="s">
        <v>31</v>
      </c>
      <c r="H203" s="331"/>
      <c r="I203" s="3">
        <f t="shared" ref="I203:M203" si="142">SUM(I195:I202)</f>
        <v>0</v>
      </c>
      <c r="J203" s="3">
        <f t="shared" si="142"/>
        <v>125.37</v>
      </c>
      <c r="K203" s="3">
        <f t="shared" si="142"/>
        <v>125.01</v>
      </c>
      <c r="L203" s="3">
        <f t="shared" si="142"/>
        <v>111.125</v>
      </c>
      <c r="M203" s="3">
        <f t="shared" si="142"/>
        <v>0.36</v>
      </c>
      <c r="N203" s="3">
        <f t="shared" ref="N203:Q203" si="143">SUM(N195:N202)</f>
        <v>125.30000000000001</v>
      </c>
      <c r="O203" s="3">
        <f t="shared" si="143"/>
        <v>124.9</v>
      </c>
      <c r="P203" s="3">
        <f t="shared" si="143"/>
        <v>110.69999999999999</v>
      </c>
      <c r="Q203" s="3">
        <f t="shared" si="143"/>
        <v>0.4</v>
      </c>
      <c r="R203" s="237">
        <f t="shared" si="127"/>
        <v>125.30000000000001</v>
      </c>
      <c r="S203" s="238">
        <f t="shared" si="128"/>
        <v>6.9999999999993179E-2</v>
      </c>
      <c r="T203" s="239"/>
      <c r="U203" s="145"/>
      <c r="V203" s="1"/>
      <c r="W203" s="181"/>
      <c r="X203" s="181"/>
      <c r="Y203" s="155"/>
    </row>
    <row r="204" spans="1:25">
      <c r="A204" s="313" t="s">
        <v>29</v>
      </c>
      <c r="B204" s="271" t="s">
        <v>34</v>
      </c>
      <c r="C204" s="271" t="s">
        <v>34</v>
      </c>
      <c r="D204" s="338" t="s">
        <v>197</v>
      </c>
      <c r="E204" s="342" t="s">
        <v>144</v>
      </c>
      <c r="F204" s="18">
        <v>28</v>
      </c>
      <c r="G204" s="45" t="s">
        <v>39</v>
      </c>
      <c r="H204" s="157" t="s">
        <v>43</v>
      </c>
      <c r="I204" s="143"/>
      <c r="J204" s="143"/>
      <c r="K204" s="156">
        <f t="shared" ref="K204:K205" si="144">SUM(J204-M204)</f>
        <v>0</v>
      </c>
      <c r="L204" s="156"/>
      <c r="M204" s="144"/>
      <c r="N204" s="143"/>
      <c r="O204" s="156">
        <f t="shared" ref="O204:O206" si="145">SUM(N204-Q204)</f>
        <v>0</v>
      </c>
      <c r="P204" s="156"/>
      <c r="Q204" s="144"/>
      <c r="R204" s="237">
        <f t="shared" si="127"/>
        <v>0</v>
      </c>
      <c r="S204" s="238">
        <f t="shared" si="128"/>
        <v>0</v>
      </c>
      <c r="T204" s="239"/>
      <c r="U204" s="145"/>
      <c r="V204" s="205"/>
      <c r="W204" s="58"/>
      <c r="X204" s="58"/>
      <c r="Y204" s="155" t="s">
        <v>84</v>
      </c>
    </row>
    <row r="205" spans="1:25" ht="63.75">
      <c r="A205" s="313"/>
      <c r="B205" s="341"/>
      <c r="C205" s="341"/>
      <c r="D205" s="339"/>
      <c r="E205" s="343"/>
      <c r="F205" s="18">
        <v>28</v>
      </c>
      <c r="G205" s="45" t="s">
        <v>39</v>
      </c>
      <c r="H205" s="157" t="s">
        <v>43</v>
      </c>
      <c r="I205" s="143"/>
      <c r="J205" s="143">
        <v>3</v>
      </c>
      <c r="K205" s="156">
        <f t="shared" si="144"/>
        <v>3</v>
      </c>
      <c r="L205" s="156"/>
      <c r="M205" s="144"/>
      <c r="N205" s="143">
        <v>1.5</v>
      </c>
      <c r="O205" s="156">
        <f t="shared" si="145"/>
        <v>1.5</v>
      </c>
      <c r="P205" s="156"/>
      <c r="Q205" s="144"/>
      <c r="R205" s="237">
        <f t="shared" si="127"/>
        <v>1.5</v>
      </c>
      <c r="S205" s="238">
        <f t="shared" si="128"/>
        <v>1.5</v>
      </c>
      <c r="T205" s="239"/>
      <c r="U205" s="145" t="s">
        <v>181</v>
      </c>
      <c r="V205" s="205" t="s">
        <v>221</v>
      </c>
      <c r="W205" s="58" t="s">
        <v>425</v>
      </c>
      <c r="X205" s="58"/>
      <c r="Y205" s="155" t="s">
        <v>84</v>
      </c>
    </row>
    <row r="206" spans="1:25" ht="26.25" thickBot="1">
      <c r="A206" s="313"/>
      <c r="B206" s="341"/>
      <c r="C206" s="341"/>
      <c r="D206" s="339"/>
      <c r="E206" s="343"/>
      <c r="F206" s="18">
        <v>29</v>
      </c>
      <c r="G206" s="45" t="s">
        <v>39</v>
      </c>
      <c r="H206" s="157" t="s">
        <v>43</v>
      </c>
      <c r="I206" s="143"/>
      <c r="J206" s="143"/>
      <c r="K206" s="156">
        <f t="shared" ref="K206" si="146">SUM(J206-M206)</f>
        <v>0</v>
      </c>
      <c r="L206" s="156"/>
      <c r="M206" s="144"/>
      <c r="N206" s="143"/>
      <c r="O206" s="156">
        <f t="shared" si="145"/>
        <v>0</v>
      </c>
      <c r="P206" s="156"/>
      <c r="Q206" s="144"/>
      <c r="R206" s="237">
        <f t="shared" si="127"/>
        <v>0</v>
      </c>
      <c r="S206" s="238">
        <f t="shared" si="128"/>
        <v>0</v>
      </c>
      <c r="T206" s="239"/>
      <c r="U206" s="117" t="s">
        <v>174</v>
      </c>
      <c r="V206" s="205" t="s">
        <v>27</v>
      </c>
      <c r="W206" s="58" t="s">
        <v>212</v>
      </c>
      <c r="X206" s="58"/>
      <c r="Y206" s="155" t="s">
        <v>85</v>
      </c>
    </row>
    <row r="207" spans="1:25" ht="13.5" thickBot="1">
      <c r="A207" s="313"/>
      <c r="B207" s="272"/>
      <c r="C207" s="272"/>
      <c r="D207" s="340"/>
      <c r="E207" s="344"/>
      <c r="F207" s="18"/>
      <c r="G207" s="330" t="s">
        <v>31</v>
      </c>
      <c r="H207" s="331"/>
      <c r="I207" s="154">
        <f t="shared" ref="I207:Q207" si="147">SUM(I204:I206)</f>
        <v>0</v>
      </c>
      <c r="J207" s="154">
        <f t="shared" si="147"/>
        <v>3</v>
      </c>
      <c r="K207" s="154">
        <f t="shared" si="147"/>
        <v>3</v>
      </c>
      <c r="L207" s="154">
        <f t="shared" si="147"/>
        <v>0</v>
      </c>
      <c r="M207" s="154">
        <f t="shared" si="147"/>
        <v>0</v>
      </c>
      <c r="N207" s="154">
        <f t="shared" si="147"/>
        <v>1.5</v>
      </c>
      <c r="O207" s="154">
        <f t="shared" si="147"/>
        <v>1.5</v>
      </c>
      <c r="P207" s="154">
        <f t="shared" si="147"/>
        <v>0</v>
      </c>
      <c r="Q207" s="154">
        <f t="shared" si="147"/>
        <v>0</v>
      </c>
      <c r="R207" s="237">
        <f t="shared" si="127"/>
        <v>1.5</v>
      </c>
      <c r="S207" s="238">
        <f t="shared" si="128"/>
        <v>1.5</v>
      </c>
      <c r="T207" s="239"/>
      <c r="U207" s="145"/>
      <c r="V207" s="1"/>
      <c r="W207" s="181"/>
      <c r="X207" s="181"/>
      <c r="Y207" s="152"/>
    </row>
    <row r="208" spans="1:25" ht="25.5">
      <c r="A208" s="313" t="s">
        <v>29</v>
      </c>
      <c r="B208" s="314" t="s">
        <v>34</v>
      </c>
      <c r="C208" s="314" t="s">
        <v>37</v>
      </c>
      <c r="D208" s="350" t="s">
        <v>115</v>
      </c>
      <c r="E208" s="375" t="s">
        <v>114</v>
      </c>
      <c r="F208" s="18">
        <v>1</v>
      </c>
      <c r="G208" s="44" t="s">
        <v>75</v>
      </c>
      <c r="H208" s="148" t="s">
        <v>203</v>
      </c>
      <c r="I208" s="13"/>
      <c r="J208" s="13">
        <v>57.749000000000002</v>
      </c>
      <c r="K208" s="156">
        <f t="shared" ref="K208" si="148">SUM(J208-M208)</f>
        <v>57.749000000000002</v>
      </c>
      <c r="L208" s="5">
        <v>2</v>
      </c>
      <c r="M208" s="15"/>
      <c r="N208" s="13">
        <v>55.7</v>
      </c>
      <c r="O208" s="156">
        <f t="shared" ref="O208" si="149">SUM(N208-Q208)</f>
        <v>55.7</v>
      </c>
      <c r="P208" s="5">
        <v>2</v>
      </c>
      <c r="Q208" s="15"/>
      <c r="R208" s="237">
        <f t="shared" si="127"/>
        <v>55.7</v>
      </c>
      <c r="S208" s="238">
        <f t="shared" si="128"/>
        <v>2.0489999999999995</v>
      </c>
      <c r="T208" s="239"/>
      <c r="U208" s="145" t="s">
        <v>153</v>
      </c>
      <c r="V208" s="205" t="s">
        <v>323</v>
      </c>
      <c r="W208" s="58" t="s">
        <v>373</v>
      </c>
      <c r="X208" s="58"/>
      <c r="Y208" s="151" t="s">
        <v>78</v>
      </c>
    </row>
    <row r="209" spans="1:25" ht="25.5">
      <c r="A209" s="313"/>
      <c r="B209" s="314"/>
      <c r="C209" s="314"/>
      <c r="D209" s="350"/>
      <c r="E209" s="372"/>
      <c r="F209" s="150">
        <v>1</v>
      </c>
      <c r="G209" s="44" t="s">
        <v>75</v>
      </c>
      <c r="H209" s="148" t="s">
        <v>203</v>
      </c>
      <c r="I209" s="214"/>
      <c r="J209" s="214">
        <v>4.6079999999999997</v>
      </c>
      <c r="K209" s="156">
        <f>SUM(J209-M209)</f>
        <v>4.6079999999999997</v>
      </c>
      <c r="L209" s="15">
        <v>0.62</v>
      </c>
      <c r="M209" s="15"/>
      <c r="N209" s="229">
        <v>4.5999999999999996</v>
      </c>
      <c r="O209" s="156">
        <f>SUM(N209-Q209)</f>
        <v>4.5999999999999996</v>
      </c>
      <c r="P209" s="15">
        <v>0.6</v>
      </c>
      <c r="Q209" s="15"/>
      <c r="R209" s="237">
        <f t="shared" si="127"/>
        <v>4.5999999999999996</v>
      </c>
      <c r="S209" s="238">
        <f t="shared" si="128"/>
        <v>8.0000000000000071E-3</v>
      </c>
      <c r="T209" s="239"/>
      <c r="U209" s="255" t="s">
        <v>365</v>
      </c>
      <c r="V209" s="258" t="s">
        <v>360</v>
      </c>
      <c r="W209" s="58" t="s">
        <v>360</v>
      </c>
      <c r="X209" s="58"/>
      <c r="Y209" s="151" t="s">
        <v>99</v>
      </c>
    </row>
    <row r="210" spans="1:25" ht="13.5" thickBot="1">
      <c r="A210" s="313"/>
      <c r="B210" s="314"/>
      <c r="C210" s="314"/>
      <c r="D210" s="350"/>
      <c r="E210" s="372"/>
      <c r="F210" s="150">
        <v>14</v>
      </c>
      <c r="G210" s="149" t="s">
        <v>75</v>
      </c>
      <c r="H210" s="148" t="s">
        <v>203</v>
      </c>
      <c r="I210" s="216"/>
      <c r="J210" s="216">
        <v>3.5529999999999999</v>
      </c>
      <c r="K210" s="156">
        <f>SUM(J210-M210)</f>
        <v>3.5529999999999999</v>
      </c>
      <c r="L210" s="144">
        <v>3.4830000000000001</v>
      </c>
      <c r="M210" s="144"/>
      <c r="N210" s="226">
        <v>3.6</v>
      </c>
      <c r="O210" s="156">
        <f>SUM(N210-Q210)</f>
        <v>3.6</v>
      </c>
      <c r="P210" s="144">
        <v>3.5</v>
      </c>
      <c r="Q210" s="144"/>
      <c r="R210" s="237">
        <f t="shared" si="127"/>
        <v>3.6</v>
      </c>
      <c r="S210" s="238">
        <f t="shared" si="128"/>
        <v>-4.7000000000000153E-2</v>
      </c>
      <c r="T210" s="239"/>
      <c r="U210" s="145" t="s">
        <v>357</v>
      </c>
      <c r="V210" s="205" t="s">
        <v>375</v>
      </c>
      <c r="W210" s="270" t="s">
        <v>375</v>
      </c>
      <c r="X210" s="58"/>
      <c r="Y210" s="151" t="s">
        <v>150</v>
      </c>
    </row>
    <row r="211" spans="1:25" ht="13.5" thickBot="1">
      <c r="A211" s="313"/>
      <c r="B211" s="314"/>
      <c r="C211" s="314"/>
      <c r="D211" s="350"/>
      <c r="E211" s="373"/>
      <c r="F211" s="90"/>
      <c r="G211" s="321" t="s">
        <v>31</v>
      </c>
      <c r="H211" s="322"/>
      <c r="I211" s="154">
        <f t="shared" ref="I211:M211" si="150">SUM(I208:I210)</f>
        <v>0</v>
      </c>
      <c r="J211" s="154">
        <f t="shared" si="150"/>
        <v>65.91</v>
      </c>
      <c r="K211" s="154">
        <f t="shared" si="150"/>
        <v>65.91</v>
      </c>
      <c r="L211" s="154">
        <f t="shared" si="150"/>
        <v>6.1029999999999998</v>
      </c>
      <c r="M211" s="154">
        <f t="shared" si="150"/>
        <v>0</v>
      </c>
      <c r="N211" s="154">
        <f t="shared" ref="N211:Q211" si="151">SUM(N208:N210)</f>
        <v>63.900000000000006</v>
      </c>
      <c r="O211" s="154">
        <f t="shared" si="151"/>
        <v>63.900000000000006</v>
      </c>
      <c r="P211" s="154">
        <f t="shared" si="151"/>
        <v>6.1</v>
      </c>
      <c r="Q211" s="154">
        <f t="shared" si="151"/>
        <v>0</v>
      </c>
      <c r="R211" s="237">
        <f t="shared" si="127"/>
        <v>63.900000000000006</v>
      </c>
      <c r="S211" s="238">
        <f t="shared" si="128"/>
        <v>2.0099999999999909</v>
      </c>
      <c r="T211" s="239"/>
      <c r="U211" s="145"/>
      <c r="V211" s="1"/>
      <c r="W211" s="181"/>
      <c r="X211" s="181"/>
      <c r="Y211" s="152"/>
    </row>
    <row r="212" spans="1:25" s="4" customFormat="1" ht="13.5" thickBot="1">
      <c r="A212" s="209" t="s">
        <v>29</v>
      </c>
      <c r="B212" s="205" t="s">
        <v>34</v>
      </c>
      <c r="C212" s="91"/>
      <c r="D212" s="92"/>
      <c r="E212" s="374" t="s">
        <v>38</v>
      </c>
      <c r="F212" s="318"/>
      <c r="G212" s="318"/>
      <c r="H212" s="370"/>
      <c r="I212" s="3">
        <f>SUM(I194+I203+I207+I211)</f>
        <v>0</v>
      </c>
      <c r="J212" s="3">
        <f t="shared" ref="J212:Q212" si="152">SUM(J194+J203+J207+J211)</f>
        <v>649.61</v>
      </c>
      <c r="K212" s="3">
        <f t="shared" si="152"/>
        <v>640.94999999999993</v>
      </c>
      <c r="L212" s="3">
        <f t="shared" si="152"/>
        <v>511.12799999999999</v>
      </c>
      <c r="M212" s="3">
        <f t="shared" si="152"/>
        <v>8.66</v>
      </c>
      <c r="N212" s="3">
        <f t="shared" si="152"/>
        <v>641.6</v>
      </c>
      <c r="O212" s="3">
        <f t="shared" si="152"/>
        <v>633.69999999999993</v>
      </c>
      <c r="P212" s="3">
        <f t="shared" si="152"/>
        <v>509.5</v>
      </c>
      <c r="Q212" s="3">
        <f t="shared" si="152"/>
        <v>7.9</v>
      </c>
      <c r="R212" s="237">
        <f t="shared" si="127"/>
        <v>641.6</v>
      </c>
      <c r="S212" s="238">
        <f t="shared" si="128"/>
        <v>8.0099999999999909</v>
      </c>
      <c r="T212" s="239"/>
      <c r="U212" s="145"/>
      <c r="V212" s="1"/>
      <c r="W212" s="181"/>
      <c r="X212" s="181"/>
      <c r="Y212" s="187"/>
    </row>
    <row r="213" spans="1:25" s="4" customFormat="1" ht="13.5" thickBot="1">
      <c r="A213" s="209" t="s">
        <v>29</v>
      </c>
      <c r="B213" s="205" t="s">
        <v>36</v>
      </c>
      <c r="C213" s="40"/>
      <c r="D213" s="80"/>
      <c r="E213" s="319" t="s">
        <v>327</v>
      </c>
      <c r="F213" s="320"/>
      <c r="G213" s="320"/>
      <c r="H213" s="320"/>
      <c r="I213" s="101"/>
      <c r="J213" s="104"/>
      <c r="K213" s="101"/>
      <c r="L213" s="101"/>
      <c r="M213" s="101"/>
      <c r="N213" s="104"/>
      <c r="O213" s="101"/>
      <c r="P213" s="101"/>
      <c r="Q213" s="101"/>
      <c r="R213" s="237">
        <f t="shared" si="127"/>
        <v>0</v>
      </c>
      <c r="S213" s="238">
        <f t="shared" si="128"/>
        <v>0</v>
      </c>
      <c r="T213" s="239"/>
      <c r="U213" s="117"/>
      <c r="V213" s="1"/>
      <c r="W213" s="181"/>
      <c r="X213" s="181"/>
      <c r="Y213" s="152"/>
    </row>
    <row r="214" spans="1:25" ht="38.25">
      <c r="A214" s="313" t="s">
        <v>29</v>
      </c>
      <c r="B214" s="314" t="s">
        <v>36</v>
      </c>
      <c r="C214" s="314" t="s">
        <v>29</v>
      </c>
      <c r="D214" s="350"/>
      <c r="E214" s="372" t="s">
        <v>290</v>
      </c>
      <c r="F214" s="161" t="s">
        <v>283</v>
      </c>
      <c r="G214" s="44" t="s">
        <v>39</v>
      </c>
      <c r="H214" s="157" t="s">
        <v>281</v>
      </c>
      <c r="I214" s="193"/>
      <c r="J214" s="189">
        <v>23.6</v>
      </c>
      <c r="K214" s="191">
        <f t="shared" ref="K214:K221" si="153">SUM(J214-M214)</f>
        <v>23.6</v>
      </c>
      <c r="L214" s="192">
        <v>23.2</v>
      </c>
      <c r="M214" s="163"/>
      <c r="N214" s="189">
        <v>23.6</v>
      </c>
      <c r="O214" s="191">
        <f t="shared" ref="O214:O217" si="154">SUM(N214-Q214)</f>
        <v>23.6</v>
      </c>
      <c r="P214" s="192">
        <v>23.2</v>
      </c>
      <c r="Q214" s="163"/>
      <c r="R214" s="237">
        <f t="shared" si="127"/>
        <v>23.6</v>
      </c>
      <c r="S214" s="238">
        <f t="shared" si="128"/>
        <v>0</v>
      </c>
      <c r="T214" s="239"/>
      <c r="U214" s="155" t="s">
        <v>307</v>
      </c>
      <c r="V214" s="18" t="s">
        <v>308</v>
      </c>
      <c r="W214" s="18" t="s">
        <v>361</v>
      </c>
      <c r="X214" s="70"/>
      <c r="Y214" s="117" t="s">
        <v>99</v>
      </c>
    </row>
    <row r="215" spans="1:25" ht="25.5">
      <c r="A215" s="313"/>
      <c r="B215" s="314"/>
      <c r="C215" s="314"/>
      <c r="D215" s="350"/>
      <c r="E215" s="372"/>
      <c r="F215" s="161" t="s">
        <v>283</v>
      </c>
      <c r="G215" s="44" t="s">
        <v>39</v>
      </c>
      <c r="H215" s="157" t="s">
        <v>281</v>
      </c>
      <c r="I215" s="162"/>
      <c r="J215" s="190"/>
      <c r="K215" s="191">
        <f t="shared" si="153"/>
        <v>0</v>
      </c>
      <c r="L215" s="192"/>
      <c r="M215" s="163"/>
      <c r="N215" s="190"/>
      <c r="O215" s="191">
        <f t="shared" si="154"/>
        <v>0</v>
      </c>
      <c r="P215" s="192"/>
      <c r="Q215" s="163"/>
      <c r="R215" s="237">
        <f t="shared" si="127"/>
        <v>0</v>
      </c>
      <c r="S215" s="238">
        <f t="shared" si="128"/>
        <v>0</v>
      </c>
      <c r="T215" s="239"/>
      <c r="U215" s="155" t="s">
        <v>309</v>
      </c>
      <c r="V215" s="18" t="s">
        <v>310</v>
      </c>
      <c r="W215" s="18" t="s">
        <v>362</v>
      </c>
      <c r="X215" s="70"/>
      <c r="Y215" s="117" t="s">
        <v>99</v>
      </c>
    </row>
    <row r="216" spans="1:25" ht="25.5">
      <c r="A216" s="313"/>
      <c r="B216" s="314"/>
      <c r="C216" s="314"/>
      <c r="D216" s="350"/>
      <c r="E216" s="372"/>
      <c r="F216" s="161" t="s">
        <v>283</v>
      </c>
      <c r="G216" s="44" t="s">
        <v>39</v>
      </c>
      <c r="H216" s="157" t="s">
        <v>281</v>
      </c>
      <c r="I216" s="162"/>
      <c r="J216" s="190"/>
      <c r="K216" s="191">
        <f t="shared" si="153"/>
        <v>0</v>
      </c>
      <c r="L216" s="192"/>
      <c r="M216" s="163"/>
      <c r="N216" s="190"/>
      <c r="O216" s="191">
        <f t="shared" si="154"/>
        <v>0</v>
      </c>
      <c r="P216" s="192"/>
      <c r="Q216" s="163"/>
      <c r="R216" s="237">
        <f t="shared" si="127"/>
        <v>0</v>
      </c>
      <c r="S216" s="238">
        <f t="shared" si="128"/>
        <v>0</v>
      </c>
      <c r="T216" s="239"/>
      <c r="U216" s="155" t="s">
        <v>311</v>
      </c>
      <c r="V216" s="18">
        <v>15</v>
      </c>
      <c r="W216" s="18">
        <v>15</v>
      </c>
      <c r="X216" s="70"/>
      <c r="Y216" s="117" t="s">
        <v>99</v>
      </c>
    </row>
    <row r="217" spans="1:25" ht="25.5">
      <c r="A217" s="313"/>
      <c r="B217" s="314"/>
      <c r="C217" s="314"/>
      <c r="D217" s="350"/>
      <c r="E217" s="372"/>
      <c r="F217" s="161" t="s">
        <v>283</v>
      </c>
      <c r="G217" s="44" t="s">
        <v>39</v>
      </c>
      <c r="H217" s="157" t="s">
        <v>328</v>
      </c>
      <c r="I217" s="162"/>
      <c r="J217" s="190">
        <v>5.2</v>
      </c>
      <c r="K217" s="191">
        <f t="shared" si="153"/>
        <v>3.6</v>
      </c>
      <c r="L217" s="192"/>
      <c r="M217" s="191">
        <v>1.6</v>
      </c>
      <c r="N217" s="190">
        <v>5.2</v>
      </c>
      <c r="O217" s="191">
        <f t="shared" si="154"/>
        <v>3.6</v>
      </c>
      <c r="P217" s="192"/>
      <c r="Q217" s="191">
        <v>1.6</v>
      </c>
      <c r="R217" s="237">
        <f t="shared" si="127"/>
        <v>5.2</v>
      </c>
      <c r="S217" s="238">
        <f t="shared" si="128"/>
        <v>0</v>
      </c>
      <c r="T217" s="239"/>
      <c r="U217" s="165" t="s">
        <v>282</v>
      </c>
      <c r="V217" s="166">
        <v>3</v>
      </c>
      <c r="W217" s="166">
        <v>3</v>
      </c>
      <c r="X217" s="186"/>
      <c r="Y217" s="117" t="s">
        <v>99</v>
      </c>
    </row>
    <row r="218" spans="1:25" ht="38.25">
      <c r="A218" s="313"/>
      <c r="B218" s="314"/>
      <c r="C218" s="314"/>
      <c r="D218" s="350"/>
      <c r="E218" s="372"/>
      <c r="F218" s="161" t="s">
        <v>283</v>
      </c>
      <c r="G218" s="44" t="s">
        <v>39</v>
      </c>
      <c r="H218" s="157" t="s">
        <v>281</v>
      </c>
      <c r="I218" s="162"/>
      <c r="J218" s="189">
        <v>1</v>
      </c>
      <c r="K218" s="191">
        <f t="shared" ref="K218:K219" si="155">SUM(J218-M218)</f>
        <v>1</v>
      </c>
      <c r="L218" s="164"/>
      <c r="M218" s="163"/>
      <c r="N218" s="189">
        <v>1</v>
      </c>
      <c r="O218" s="191">
        <f t="shared" ref="O218:O219" si="156">SUM(N218-Q218)</f>
        <v>1</v>
      </c>
      <c r="P218" s="164"/>
      <c r="Q218" s="163"/>
      <c r="R218" s="237">
        <f t="shared" si="127"/>
        <v>1</v>
      </c>
      <c r="S218" s="238">
        <f t="shared" si="128"/>
        <v>0</v>
      </c>
      <c r="T218" s="239"/>
      <c r="U218" s="176" t="s">
        <v>301</v>
      </c>
      <c r="V218" s="166" t="s">
        <v>302</v>
      </c>
      <c r="W218" s="166" t="s">
        <v>363</v>
      </c>
      <c r="X218" s="186"/>
      <c r="Y218" s="117" t="s">
        <v>99</v>
      </c>
    </row>
    <row r="219" spans="1:25" ht="38.25">
      <c r="A219" s="313"/>
      <c r="B219" s="314"/>
      <c r="C219" s="314"/>
      <c r="D219" s="350"/>
      <c r="E219" s="372"/>
      <c r="F219" s="161" t="s">
        <v>283</v>
      </c>
      <c r="G219" s="44" t="s">
        <v>39</v>
      </c>
      <c r="H219" s="157" t="s">
        <v>281</v>
      </c>
      <c r="I219" s="162"/>
      <c r="J219" s="190">
        <v>2</v>
      </c>
      <c r="K219" s="191">
        <f t="shared" si="155"/>
        <v>2</v>
      </c>
      <c r="L219" s="164"/>
      <c r="M219" s="163"/>
      <c r="N219" s="190">
        <v>2</v>
      </c>
      <c r="O219" s="191">
        <f t="shared" si="156"/>
        <v>2</v>
      </c>
      <c r="P219" s="164"/>
      <c r="Q219" s="163"/>
      <c r="R219" s="237">
        <f t="shared" si="127"/>
        <v>2</v>
      </c>
      <c r="S219" s="238">
        <f t="shared" si="128"/>
        <v>0</v>
      </c>
      <c r="T219" s="239"/>
      <c r="U219" s="176" t="s">
        <v>303</v>
      </c>
      <c r="V219" s="166" t="s">
        <v>304</v>
      </c>
      <c r="W219" s="166" t="s">
        <v>364</v>
      </c>
      <c r="X219" s="186"/>
      <c r="Y219" s="117" t="s">
        <v>99</v>
      </c>
    </row>
    <row r="220" spans="1:25" ht="127.5">
      <c r="A220" s="313"/>
      <c r="B220" s="314"/>
      <c r="C220" s="314"/>
      <c r="D220" s="350"/>
      <c r="E220" s="372"/>
      <c r="F220" s="161" t="s">
        <v>283</v>
      </c>
      <c r="G220" s="44" t="s">
        <v>147</v>
      </c>
      <c r="H220" s="167" t="s">
        <v>281</v>
      </c>
      <c r="I220" s="162"/>
      <c r="J220" s="190">
        <v>14</v>
      </c>
      <c r="K220" s="191">
        <f t="shared" si="153"/>
        <v>14</v>
      </c>
      <c r="L220" s="164"/>
      <c r="M220" s="163"/>
      <c r="N220" s="190">
        <v>14</v>
      </c>
      <c r="O220" s="191">
        <f t="shared" ref="O220:O221" si="157">SUM(N220-Q220)</f>
        <v>14</v>
      </c>
      <c r="P220" s="164"/>
      <c r="Q220" s="163"/>
      <c r="R220" s="237">
        <f t="shared" si="127"/>
        <v>14</v>
      </c>
      <c r="S220" s="238">
        <f t="shared" si="128"/>
        <v>0</v>
      </c>
      <c r="T220" s="239"/>
      <c r="U220" s="155" t="s">
        <v>284</v>
      </c>
      <c r="V220" s="18" t="s">
        <v>285</v>
      </c>
      <c r="W220" s="18" t="s">
        <v>366</v>
      </c>
      <c r="X220" s="186"/>
      <c r="Y220" s="117" t="s">
        <v>99</v>
      </c>
    </row>
    <row r="221" spans="1:25" ht="153">
      <c r="A221" s="313"/>
      <c r="B221" s="314"/>
      <c r="C221" s="314"/>
      <c r="D221" s="350"/>
      <c r="E221" s="372"/>
      <c r="F221" s="161" t="s">
        <v>283</v>
      </c>
      <c r="G221" s="44" t="s">
        <v>147</v>
      </c>
      <c r="H221" s="167" t="s">
        <v>281</v>
      </c>
      <c r="I221" s="162"/>
      <c r="J221" s="190">
        <v>15</v>
      </c>
      <c r="K221" s="191">
        <f t="shared" si="153"/>
        <v>15</v>
      </c>
      <c r="L221" s="164"/>
      <c r="M221" s="163"/>
      <c r="N221" s="190">
        <v>14.7</v>
      </c>
      <c r="O221" s="191">
        <f t="shared" si="157"/>
        <v>14.7</v>
      </c>
      <c r="P221" s="164"/>
      <c r="Q221" s="163"/>
      <c r="R221" s="237">
        <f t="shared" si="127"/>
        <v>14.7</v>
      </c>
      <c r="S221" s="238">
        <f t="shared" si="128"/>
        <v>0.30000000000000071</v>
      </c>
      <c r="T221" s="239"/>
      <c r="U221" s="155" t="s">
        <v>286</v>
      </c>
      <c r="V221" s="18" t="s">
        <v>287</v>
      </c>
      <c r="W221" s="18" t="s">
        <v>367</v>
      </c>
      <c r="X221" s="186"/>
      <c r="Y221" s="117" t="s">
        <v>99</v>
      </c>
    </row>
    <row r="222" spans="1:25" ht="141" thickBot="1">
      <c r="A222" s="313"/>
      <c r="B222" s="314"/>
      <c r="C222" s="314"/>
      <c r="D222" s="350"/>
      <c r="E222" s="372"/>
      <c r="F222" s="168" t="s">
        <v>283</v>
      </c>
      <c r="G222" s="169" t="s">
        <v>147</v>
      </c>
      <c r="H222" s="167" t="s">
        <v>281</v>
      </c>
      <c r="I222" s="170"/>
      <c r="J222" s="194">
        <v>8.1</v>
      </c>
      <c r="K222" s="195">
        <f>SUM(J222-M222)</f>
        <v>8.1</v>
      </c>
      <c r="L222" s="192"/>
      <c r="M222" s="191"/>
      <c r="N222" s="194">
        <v>8.1</v>
      </c>
      <c r="O222" s="195">
        <f>SUM(N222-Q222)</f>
        <v>8.1</v>
      </c>
      <c r="P222" s="192"/>
      <c r="Q222" s="191"/>
      <c r="R222" s="237">
        <f t="shared" si="127"/>
        <v>8.1</v>
      </c>
      <c r="S222" s="238">
        <f t="shared" si="128"/>
        <v>0</v>
      </c>
      <c r="T222" s="239"/>
      <c r="U222" s="155" t="s">
        <v>288</v>
      </c>
      <c r="V222" s="18" t="s">
        <v>289</v>
      </c>
      <c r="W222" s="18" t="s">
        <v>368</v>
      </c>
      <c r="X222" s="186"/>
      <c r="Y222" s="117" t="s">
        <v>99</v>
      </c>
    </row>
    <row r="223" spans="1:25" ht="13.5" thickBot="1">
      <c r="A223" s="313"/>
      <c r="B223" s="314"/>
      <c r="C223" s="314"/>
      <c r="D223" s="350"/>
      <c r="E223" s="373"/>
      <c r="F223" s="73"/>
      <c r="G223" s="321" t="s">
        <v>31</v>
      </c>
      <c r="H223" s="322"/>
      <c r="I223" s="3">
        <f t="shared" ref="I223:M223" si="158">SUM(I214:I222)</f>
        <v>0</v>
      </c>
      <c r="J223" s="3">
        <f t="shared" si="158"/>
        <v>68.899999999999991</v>
      </c>
      <c r="K223" s="3">
        <f t="shared" si="158"/>
        <v>67.3</v>
      </c>
      <c r="L223" s="3">
        <f t="shared" si="158"/>
        <v>23.2</v>
      </c>
      <c r="M223" s="3">
        <f t="shared" si="158"/>
        <v>1.6</v>
      </c>
      <c r="N223" s="3">
        <f t="shared" ref="N223:Q223" si="159">SUM(N214:N222)</f>
        <v>68.599999999999994</v>
      </c>
      <c r="O223" s="3">
        <f t="shared" si="159"/>
        <v>67</v>
      </c>
      <c r="P223" s="3">
        <f t="shared" si="159"/>
        <v>23.2</v>
      </c>
      <c r="Q223" s="3">
        <f t="shared" si="159"/>
        <v>1.6</v>
      </c>
      <c r="R223" s="237">
        <f t="shared" si="127"/>
        <v>68.599999999999994</v>
      </c>
      <c r="S223" s="238">
        <f t="shared" si="128"/>
        <v>0.29999999999999716</v>
      </c>
      <c r="T223" s="239"/>
      <c r="U223" s="17"/>
      <c r="V223" s="1"/>
      <c r="W223" s="181"/>
      <c r="X223" s="181"/>
      <c r="Y223" s="152"/>
    </row>
    <row r="224" spans="1:25" s="4" customFormat="1" ht="13.5" thickBot="1">
      <c r="A224" s="209" t="s">
        <v>29</v>
      </c>
      <c r="B224" s="205" t="s">
        <v>37</v>
      </c>
      <c r="C224" s="40"/>
      <c r="D224" s="80"/>
      <c r="E224" s="319" t="s">
        <v>326</v>
      </c>
      <c r="F224" s="320"/>
      <c r="G224" s="320"/>
      <c r="H224" s="320"/>
      <c r="I224" s="101"/>
      <c r="J224" s="104"/>
      <c r="K224" s="101"/>
      <c r="L224" s="101"/>
      <c r="M224" s="101"/>
      <c r="N224" s="104"/>
      <c r="O224" s="101"/>
      <c r="P224" s="101"/>
      <c r="Q224" s="101"/>
      <c r="R224" s="237">
        <f t="shared" si="127"/>
        <v>0</v>
      </c>
      <c r="S224" s="238">
        <f t="shared" si="128"/>
        <v>0</v>
      </c>
      <c r="T224" s="239"/>
      <c r="U224" s="117"/>
      <c r="V224" s="1"/>
      <c r="W224" s="181"/>
      <c r="X224" s="181"/>
      <c r="Y224" s="152"/>
    </row>
    <row r="225" spans="1:25" ht="25.5">
      <c r="A225" s="313" t="s">
        <v>29</v>
      </c>
      <c r="B225" s="314" t="s">
        <v>37</v>
      </c>
      <c r="C225" s="314" t="s">
        <v>29</v>
      </c>
      <c r="D225" s="350" t="s">
        <v>123</v>
      </c>
      <c r="E225" s="372" t="s">
        <v>124</v>
      </c>
      <c r="F225" s="150">
        <v>1</v>
      </c>
      <c r="G225" s="44" t="s">
        <v>39</v>
      </c>
      <c r="H225" s="68" t="s">
        <v>125</v>
      </c>
      <c r="I225" s="13"/>
      <c r="J225" s="13">
        <v>1.1499999999999999</v>
      </c>
      <c r="K225" s="156">
        <f t="shared" ref="K225:K227" si="160">SUM(J225-M225)</f>
        <v>1.1499999999999999</v>
      </c>
      <c r="L225" s="5"/>
      <c r="M225" s="15"/>
      <c r="N225" s="13">
        <v>1</v>
      </c>
      <c r="O225" s="156">
        <f t="shared" ref="O225:O227" si="161">SUM(N225-Q225)</f>
        <v>1</v>
      </c>
      <c r="P225" s="5"/>
      <c r="Q225" s="15"/>
      <c r="R225" s="237">
        <f t="shared" si="127"/>
        <v>1</v>
      </c>
      <c r="S225" s="238">
        <f t="shared" si="128"/>
        <v>0.14999999999999991</v>
      </c>
      <c r="T225" s="239"/>
      <c r="U225" s="145" t="s">
        <v>151</v>
      </c>
      <c r="V225" s="205" t="s">
        <v>213</v>
      </c>
      <c r="W225" s="257" t="s">
        <v>374</v>
      </c>
      <c r="X225" s="58"/>
      <c r="Y225" s="152" t="s">
        <v>78</v>
      </c>
    </row>
    <row r="226" spans="1:25" ht="25.5">
      <c r="A226" s="313"/>
      <c r="B226" s="314"/>
      <c r="C226" s="314"/>
      <c r="D226" s="350"/>
      <c r="E226" s="372"/>
      <c r="F226" s="150">
        <v>15</v>
      </c>
      <c r="G226" s="44" t="s">
        <v>39</v>
      </c>
      <c r="H226" s="77" t="s">
        <v>125</v>
      </c>
      <c r="I226" s="13"/>
      <c r="J226" s="13">
        <v>1</v>
      </c>
      <c r="K226" s="156">
        <f t="shared" si="160"/>
        <v>1</v>
      </c>
      <c r="L226" s="5"/>
      <c r="M226" s="15"/>
      <c r="N226" s="13">
        <v>1</v>
      </c>
      <c r="O226" s="156">
        <f t="shared" si="161"/>
        <v>1</v>
      </c>
      <c r="P226" s="5"/>
      <c r="Q226" s="15"/>
      <c r="R226" s="237">
        <f t="shared" si="127"/>
        <v>1</v>
      </c>
      <c r="S226" s="238">
        <f t="shared" si="128"/>
        <v>0</v>
      </c>
      <c r="T226" s="239"/>
      <c r="U226" s="145" t="s">
        <v>151</v>
      </c>
      <c r="V226" s="205" t="s">
        <v>20</v>
      </c>
      <c r="W226" s="58" t="s">
        <v>26</v>
      </c>
      <c r="X226" s="264"/>
      <c r="Y226" s="152" t="s">
        <v>166</v>
      </c>
    </row>
    <row r="227" spans="1:25" ht="13.5" customHeight="1" thickBot="1">
      <c r="A227" s="313"/>
      <c r="B227" s="314"/>
      <c r="C227" s="314"/>
      <c r="D227" s="350"/>
      <c r="E227" s="372"/>
      <c r="F227" s="150">
        <v>14</v>
      </c>
      <c r="G227" s="44" t="s">
        <v>39</v>
      </c>
      <c r="H227" s="148" t="s">
        <v>125</v>
      </c>
      <c r="I227" s="13"/>
      <c r="J227" s="13">
        <v>0.85</v>
      </c>
      <c r="K227" s="156">
        <f t="shared" si="160"/>
        <v>0.85</v>
      </c>
      <c r="L227" s="5"/>
      <c r="M227" s="15"/>
      <c r="N227" s="13">
        <v>0.9</v>
      </c>
      <c r="O227" s="156">
        <f t="shared" si="161"/>
        <v>0.9</v>
      </c>
      <c r="P227" s="5"/>
      <c r="Q227" s="15"/>
      <c r="R227" s="237">
        <f t="shared" si="127"/>
        <v>0.9</v>
      </c>
      <c r="S227" s="238">
        <f t="shared" si="128"/>
        <v>-5.0000000000000044E-2</v>
      </c>
      <c r="T227" s="239"/>
      <c r="U227" s="145" t="s">
        <v>357</v>
      </c>
      <c r="V227" s="205" t="s">
        <v>359</v>
      </c>
      <c r="W227" s="58" t="s">
        <v>358</v>
      </c>
      <c r="X227" s="149"/>
      <c r="Y227" s="151" t="s">
        <v>150</v>
      </c>
    </row>
    <row r="228" spans="1:25" ht="13.5" thickBot="1">
      <c r="A228" s="313"/>
      <c r="B228" s="314"/>
      <c r="C228" s="314"/>
      <c r="D228" s="350"/>
      <c r="E228" s="373"/>
      <c r="F228" s="73"/>
      <c r="G228" s="321" t="s">
        <v>31</v>
      </c>
      <c r="H228" s="322"/>
      <c r="I228" s="3">
        <f t="shared" ref="I228:T228" si="162">SUM(I225:I227)</f>
        <v>0</v>
      </c>
      <c r="J228" s="3">
        <f t="shared" si="162"/>
        <v>3</v>
      </c>
      <c r="K228" s="3">
        <f t="shared" si="162"/>
        <v>3</v>
      </c>
      <c r="L228" s="3">
        <f t="shared" si="162"/>
        <v>0</v>
      </c>
      <c r="M228" s="3">
        <f t="shared" si="162"/>
        <v>0</v>
      </c>
      <c r="N228" s="3">
        <f t="shared" si="162"/>
        <v>2.9</v>
      </c>
      <c r="O228" s="3">
        <f t="shared" si="162"/>
        <v>2.9</v>
      </c>
      <c r="P228" s="3">
        <f t="shared" si="162"/>
        <v>0</v>
      </c>
      <c r="Q228" s="3">
        <f t="shared" si="162"/>
        <v>0</v>
      </c>
      <c r="R228" s="3">
        <f t="shared" si="162"/>
        <v>2.9</v>
      </c>
      <c r="S228" s="3">
        <f t="shared" si="162"/>
        <v>9.9999999999999867E-2</v>
      </c>
      <c r="T228" s="219">
        <f t="shared" si="162"/>
        <v>0</v>
      </c>
      <c r="U228" s="17"/>
      <c r="V228" s="1"/>
      <c r="W228" s="181"/>
      <c r="X228" s="269"/>
      <c r="Y228" s="152"/>
    </row>
    <row r="229" spans="1:25" s="4" customFormat="1" ht="13.5" thickBot="1">
      <c r="A229" s="209" t="s">
        <v>29</v>
      </c>
      <c r="B229" s="205" t="s">
        <v>36</v>
      </c>
      <c r="C229" s="78"/>
      <c r="D229" s="93"/>
      <c r="E229" s="351" t="s">
        <v>38</v>
      </c>
      <c r="F229" s="352"/>
      <c r="G229" s="352"/>
      <c r="H229" s="353"/>
      <c r="I229" s="94">
        <f>SUM(I228)</f>
        <v>0</v>
      </c>
      <c r="J229" s="94">
        <f t="shared" ref="J229:T229" si="163">SUM(J228)</f>
        <v>3</v>
      </c>
      <c r="K229" s="94">
        <f t="shared" si="163"/>
        <v>3</v>
      </c>
      <c r="L229" s="94">
        <f t="shared" si="163"/>
        <v>0</v>
      </c>
      <c r="M229" s="94">
        <f t="shared" si="163"/>
        <v>0</v>
      </c>
      <c r="N229" s="94">
        <f t="shared" ref="N229:Q229" si="164">SUM(N228)</f>
        <v>2.9</v>
      </c>
      <c r="O229" s="94">
        <f t="shared" si="164"/>
        <v>2.9</v>
      </c>
      <c r="P229" s="94">
        <f t="shared" si="164"/>
        <v>0</v>
      </c>
      <c r="Q229" s="94">
        <f t="shared" si="164"/>
        <v>0</v>
      </c>
      <c r="R229" s="94">
        <f t="shared" si="163"/>
        <v>2.9</v>
      </c>
      <c r="S229" s="94">
        <f t="shared" ref="S229" si="165">SUM(S228)</f>
        <v>9.9999999999999867E-2</v>
      </c>
      <c r="T229" s="94">
        <f t="shared" si="163"/>
        <v>0</v>
      </c>
      <c r="U229" s="145"/>
      <c r="V229" s="1"/>
      <c r="W229" s="181"/>
      <c r="X229" s="181"/>
      <c r="Y229" s="187"/>
    </row>
    <row r="230" spans="1:25" s="4" customFormat="1" ht="13.5" thickBot="1">
      <c r="A230" s="2" t="s">
        <v>29</v>
      </c>
      <c r="B230" s="345" t="s">
        <v>46</v>
      </c>
      <c r="C230" s="346"/>
      <c r="D230" s="346"/>
      <c r="E230" s="346"/>
      <c r="F230" s="346"/>
      <c r="G230" s="346"/>
      <c r="H230" s="349"/>
      <c r="I230" s="3">
        <f t="shared" ref="I230:T230" si="166">SUM(I139+I184+I212+I223+I229)</f>
        <v>0</v>
      </c>
      <c r="J230" s="3">
        <f t="shared" si="166"/>
        <v>7505.4329999999982</v>
      </c>
      <c r="K230" s="3">
        <f t="shared" si="166"/>
        <v>7070.1729999999989</v>
      </c>
      <c r="L230" s="3">
        <f t="shared" si="166"/>
        <v>5681.8859999999986</v>
      </c>
      <c r="M230" s="3">
        <f t="shared" si="166"/>
        <v>435.26000000000005</v>
      </c>
      <c r="N230" s="3">
        <f t="shared" si="166"/>
        <v>7193.2999999999993</v>
      </c>
      <c r="O230" s="3">
        <f t="shared" si="166"/>
        <v>6948.699999999998</v>
      </c>
      <c r="P230" s="3">
        <f t="shared" si="166"/>
        <v>5648.2</v>
      </c>
      <c r="Q230" s="3">
        <f t="shared" si="166"/>
        <v>244.60000000000002</v>
      </c>
      <c r="R230" s="3">
        <f t="shared" si="166"/>
        <v>7193.2999999999993</v>
      </c>
      <c r="S230" s="3">
        <f t="shared" si="166"/>
        <v>312.1329999999997</v>
      </c>
      <c r="T230" s="3">
        <f t="shared" si="166"/>
        <v>0</v>
      </c>
      <c r="U230" s="145"/>
      <c r="V230" s="1"/>
      <c r="W230" s="181"/>
      <c r="X230" s="181"/>
      <c r="Y230" s="187"/>
    </row>
    <row r="231" spans="1:25" s="4" customFormat="1" ht="13.5" thickBot="1">
      <c r="A231" s="2"/>
      <c r="B231" s="345" t="s">
        <v>47</v>
      </c>
      <c r="C231" s="346"/>
      <c r="D231" s="347"/>
      <c r="E231" s="347"/>
      <c r="F231" s="347"/>
      <c r="G231" s="347"/>
      <c r="H231" s="348"/>
      <c r="I231" s="3">
        <f>SUM(I230)</f>
        <v>0</v>
      </c>
      <c r="J231" s="3">
        <f t="shared" ref="J231:T231" si="167">SUM(J230)</f>
        <v>7505.4329999999982</v>
      </c>
      <c r="K231" s="3">
        <f t="shared" si="167"/>
        <v>7070.1729999999989</v>
      </c>
      <c r="L231" s="3">
        <f t="shared" si="167"/>
        <v>5681.8859999999986</v>
      </c>
      <c r="M231" s="219">
        <f t="shared" si="167"/>
        <v>435.26000000000005</v>
      </c>
      <c r="N231" s="3">
        <f t="shared" ref="N231:Q231" si="168">SUM(N230)</f>
        <v>7193.2999999999993</v>
      </c>
      <c r="O231" s="3">
        <f t="shared" si="168"/>
        <v>6948.699999999998</v>
      </c>
      <c r="P231" s="3">
        <f t="shared" si="168"/>
        <v>5648.2</v>
      </c>
      <c r="Q231" s="233">
        <f t="shared" si="168"/>
        <v>244.60000000000002</v>
      </c>
      <c r="R231" s="154">
        <f t="shared" si="167"/>
        <v>7193.2999999999993</v>
      </c>
      <c r="S231" s="154">
        <f t="shared" ref="S231" si="169">SUM(S230)</f>
        <v>312.1329999999997</v>
      </c>
      <c r="T231" s="219">
        <f t="shared" si="167"/>
        <v>0</v>
      </c>
      <c r="U231" s="145"/>
      <c r="V231" s="1"/>
      <c r="W231" s="181"/>
      <c r="X231" s="181"/>
      <c r="Y231" s="187"/>
    </row>
    <row r="232" spans="1:25" s="4" customFormat="1" ht="13.5" thickBot="1">
      <c r="A232" s="99"/>
      <c r="B232" s="120"/>
      <c r="C232" s="120"/>
      <c r="D232" s="121"/>
      <c r="E232" s="121"/>
      <c r="F232" s="121"/>
      <c r="G232" s="121"/>
      <c r="H232" s="121"/>
      <c r="I232" s="102"/>
      <c r="J232" s="102"/>
      <c r="K232" s="102"/>
      <c r="L232" s="102"/>
      <c r="M232" s="102"/>
      <c r="N232" s="102"/>
      <c r="O232" s="102"/>
      <c r="P232" s="102"/>
      <c r="Q232" s="102"/>
      <c r="R232" s="102"/>
      <c r="S232" s="102"/>
      <c r="T232" s="102"/>
      <c r="U232" s="122" t="s">
        <v>426</v>
      </c>
      <c r="V232" s="98"/>
      <c r="W232" s="98"/>
      <c r="X232" s="98"/>
      <c r="Y232" s="123"/>
    </row>
    <row r="233" spans="1:25" ht="13.5" thickBot="1">
      <c r="A233" s="385" t="s">
        <v>31</v>
      </c>
      <c r="B233" s="386"/>
      <c r="C233" s="386"/>
      <c r="D233" s="386"/>
      <c r="E233" s="386"/>
      <c r="F233" s="386"/>
      <c r="G233" s="386"/>
      <c r="H233" s="387"/>
      <c r="I233" s="219">
        <f>SUM(I234+I245)</f>
        <v>0</v>
      </c>
      <c r="J233" s="304">
        <f>SUM(J234+J245)</f>
        <v>7505.4329999999991</v>
      </c>
      <c r="K233" s="305"/>
      <c r="L233" s="305"/>
      <c r="M233" s="306"/>
      <c r="N233" s="304">
        <f>SUM(N234+N245)</f>
        <v>7193.3</v>
      </c>
      <c r="O233" s="305"/>
      <c r="P233" s="305"/>
      <c r="Q233" s="306"/>
      <c r="R233" s="219">
        <f>SUM(R234+R245)</f>
        <v>7193.3</v>
      </c>
      <c r="S233" s="233">
        <f>SUM(S234+S245)</f>
        <v>312.13299999999992</v>
      </c>
      <c r="T233" s="154">
        <f>SUM(T234+T245)</f>
        <v>0</v>
      </c>
      <c r="U233" s="97">
        <f>SUM(R233*100/J233)</f>
        <v>95.841239272937358</v>
      </c>
      <c r="V233" s="98"/>
      <c r="W233" s="98"/>
      <c r="X233" s="98"/>
      <c r="Y233" s="26"/>
    </row>
    <row r="234" spans="1:25" ht="13.5" thickBot="1">
      <c r="A234" s="360" t="s">
        <v>48</v>
      </c>
      <c r="B234" s="361"/>
      <c r="C234" s="361"/>
      <c r="D234" s="361"/>
      <c r="E234" s="361"/>
      <c r="F234" s="361"/>
      <c r="G234" s="361"/>
      <c r="H234" s="371"/>
      <c r="I234" s="223">
        <f>SUM(I235:I244)</f>
        <v>0</v>
      </c>
      <c r="J234" s="273">
        <f>SUM(J235:M244)</f>
        <v>7381.0329999999994</v>
      </c>
      <c r="K234" s="274"/>
      <c r="L234" s="274"/>
      <c r="M234" s="275"/>
      <c r="N234" s="273">
        <f>SUM(N235:Q244)</f>
        <v>7107.2</v>
      </c>
      <c r="O234" s="274"/>
      <c r="P234" s="274"/>
      <c r="Q234" s="275"/>
      <c r="R234" s="223">
        <f>SUM(R235:R244)</f>
        <v>7107.2</v>
      </c>
      <c r="S234" s="231">
        <f>SUM(S235:S244)</f>
        <v>273.83299999999991</v>
      </c>
      <c r="T234" s="118">
        <f>SUM(T235:T244)</f>
        <v>0</v>
      </c>
      <c r="U234" s="97">
        <f t="shared" ref="U234:U248" si="170">SUM(R234*100/J234)</f>
        <v>96.290045038411293</v>
      </c>
      <c r="V234" s="98"/>
      <c r="W234" s="98"/>
      <c r="X234" s="98"/>
      <c r="Y234" s="26"/>
    </row>
    <row r="235" spans="1:25">
      <c r="A235" s="382" t="s">
        <v>103</v>
      </c>
      <c r="B235" s="383"/>
      <c r="C235" s="383"/>
      <c r="D235" s="383"/>
      <c r="E235" s="383"/>
      <c r="F235" s="383"/>
      <c r="G235" s="383"/>
      <c r="H235" s="384"/>
      <c r="I235" s="216">
        <f>SUMIF(G11:G232,"SB",I11:I232)</f>
        <v>0</v>
      </c>
      <c r="J235" s="276">
        <f>SUMIF(G11:G232,"SB",J11:J232)</f>
        <v>3092.0409999999993</v>
      </c>
      <c r="K235" s="277"/>
      <c r="L235" s="277"/>
      <c r="M235" s="278"/>
      <c r="N235" s="276">
        <f>SUMIF(G11:G232,"SB",N11:N232)</f>
        <v>3034.5</v>
      </c>
      <c r="O235" s="277"/>
      <c r="P235" s="277"/>
      <c r="Q235" s="278"/>
      <c r="R235" s="216">
        <f>SUMIF(G11:G232,"SB",R11:R232)</f>
        <v>3034.5</v>
      </c>
      <c r="S235" s="226">
        <f>SUMIF(G11:G232,"SB",S11:S232)</f>
        <v>57.540999999999947</v>
      </c>
      <c r="T235" s="142">
        <f>SUMIF(G11:G232,"SB",T11:T232)</f>
        <v>0</v>
      </c>
      <c r="U235" s="97">
        <f t="shared" si="170"/>
        <v>98.139060898610353</v>
      </c>
      <c r="V235" s="99"/>
      <c r="W235" s="99"/>
      <c r="X235" s="99"/>
      <c r="Y235" s="26"/>
    </row>
    <row r="236" spans="1:25">
      <c r="A236" s="376" t="s">
        <v>104</v>
      </c>
      <c r="B236" s="377"/>
      <c r="C236" s="377"/>
      <c r="D236" s="377"/>
      <c r="E236" s="377"/>
      <c r="F236" s="377"/>
      <c r="G236" s="377"/>
      <c r="H236" s="378"/>
      <c r="I236" s="216">
        <f>SUMIF(G11:G232,"VD",I11:I232)</f>
        <v>0</v>
      </c>
      <c r="J236" s="276">
        <f>SUMIF(G11:G232,"VD",J11:J232)</f>
        <v>200.7</v>
      </c>
      <c r="K236" s="277"/>
      <c r="L236" s="277"/>
      <c r="M236" s="278"/>
      <c r="N236" s="276">
        <f>SUMIF(G11:G232,"VD",N11:N232)</f>
        <v>196.9</v>
      </c>
      <c r="O236" s="277"/>
      <c r="P236" s="277"/>
      <c r="Q236" s="278"/>
      <c r="R236" s="216">
        <f>SUMIF(G11:G232,"VD",R11:R232)</f>
        <v>196.9</v>
      </c>
      <c r="S236" s="226">
        <f>SUMIF(G11:G232,"VD",S11:S232)</f>
        <v>3.7999999999999976</v>
      </c>
      <c r="T236" s="142">
        <f>SUMIF(G11:G232,"VD",T11:T232)</f>
        <v>0</v>
      </c>
      <c r="U236" s="97">
        <f t="shared" si="170"/>
        <v>98.106626806178383</v>
      </c>
      <c r="V236" s="99"/>
      <c r="W236" s="99"/>
      <c r="X236" s="99"/>
      <c r="Y236" s="26"/>
    </row>
    <row r="237" spans="1:25">
      <c r="A237" s="379" t="s">
        <v>146</v>
      </c>
      <c r="B237" s="380"/>
      <c r="C237" s="380"/>
      <c r="D237" s="380"/>
      <c r="E237" s="380"/>
      <c r="F237" s="380"/>
      <c r="G237" s="380"/>
      <c r="H237" s="381"/>
      <c r="I237" s="216">
        <f>SUMIF(G11:G232,"ML",I11:I232)</f>
        <v>0</v>
      </c>
      <c r="J237" s="276">
        <f>SUMIF(G9:G232,"ML",J9:J232)</f>
        <v>3393.616</v>
      </c>
      <c r="K237" s="277"/>
      <c r="L237" s="277"/>
      <c r="M237" s="278"/>
      <c r="N237" s="276">
        <f>SUMIF(G9:G232,"ML",N9:N232)</f>
        <v>3391.9</v>
      </c>
      <c r="O237" s="277"/>
      <c r="P237" s="277"/>
      <c r="Q237" s="278"/>
      <c r="R237" s="216">
        <f>SUMIF(G11:G232,"ML",R11:R232)</f>
        <v>3391.9</v>
      </c>
      <c r="S237" s="226">
        <f>SUMIF(G11:G232,"ML",S11:S232)</f>
        <v>1.715999999999974</v>
      </c>
      <c r="T237" s="142">
        <f>SUMIF(G11:G232,"ML",T11:T232)</f>
        <v>0</v>
      </c>
      <c r="U237" s="97">
        <f t="shared" si="170"/>
        <v>99.949434467541408</v>
      </c>
      <c r="V237" s="99"/>
      <c r="W237" s="99"/>
      <c r="X237" s="99"/>
      <c r="Y237" s="26"/>
    </row>
    <row r="238" spans="1:25">
      <c r="A238" s="332" t="s">
        <v>105</v>
      </c>
      <c r="B238" s="333"/>
      <c r="C238" s="333"/>
      <c r="D238" s="333"/>
      <c r="E238" s="333"/>
      <c r="F238" s="333"/>
      <c r="G238" s="333"/>
      <c r="H238" s="334"/>
      <c r="I238" s="216">
        <f>SUMIF(G11:G232,"SP",I11:I232)</f>
        <v>0</v>
      </c>
      <c r="J238" s="276">
        <f>SUMIF(G11:G232,"SP",J11:J232)</f>
        <v>106.1</v>
      </c>
      <c r="K238" s="277"/>
      <c r="L238" s="277"/>
      <c r="M238" s="278"/>
      <c r="N238" s="276">
        <f>SUMIF(G11:G232,"SP",N11:N232)</f>
        <v>74.500000000000014</v>
      </c>
      <c r="O238" s="277"/>
      <c r="P238" s="277"/>
      <c r="Q238" s="278"/>
      <c r="R238" s="216">
        <f>SUMIF(G11:G232,"SP",R11:R232)</f>
        <v>74.500000000000014</v>
      </c>
      <c r="S238" s="226">
        <f>SUMIF(G11:G232,"SP",S11:S232)</f>
        <v>31.599999999999998</v>
      </c>
      <c r="T238" s="142">
        <f>SUMIF(G11:G232,"SP",T11:T232)</f>
        <v>0</v>
      </c>
      <c r="U238" s="97">
        <f t="shared" si="170"/>
        <v>70.216776625824721</v>
      </c>
      <c r="V238" s="99"/>
      <c r="W238" s="99"/>
      <c r="X238" s="99"/>
      <c r="Y238" s="26"/>
    </row>
    <row r="239" spans="1:25">
      <c r="A239" s="354" t="s">
        <v>209</v>
      </c>
      <c r="B239" s="355"/>
      <c r="C239" s="355"/>
      <c r="D239" s="355"/>
      <c r="E239" s="355"/>
      <c r="F239" s="355"/>
      <c r="G239" s="355"/>
      <c r="H239" s="356"/>
      <c r="I239" s="216">
        <f>SUMIF(G11:G232,"ESB",I11:I232)</f>
        <v>0</v>
      </c>
      <c r="J239" s="276">
        <f>SUMIF(G11:G232,"ESB",J11:J232)</f>
        <v>302.096</v>
      </c>
      <c r="K239" s="277"/>
      <c r="L239" s="277"/>
      <c r="M239" s="278"/>
      <c r="N239" s="276">
        <f>SUMIF(G11:G232,"ESB",N11:N232)</f>
        <v>129.89999999999998</v>
      </c>
      <c r="O239" s="277"/>
      <c r="P239" s="277"/>
      <c r="Q239" s="278"/>
      <c r="R239" s="216">
        <f>SUMIF(G11:G232,"ESB",R11:R232)</f>
        <v>129.89999999999998</v>
      </c>
      <c r="S239" s="226">
        <f>SUMIF(G11:G232,"ESB",S11:S232)</f>
        <v>172.196</v>
      </c>
      <c r="T239" s="142">
        <f>SUMIF(G11:G232,"ESB",T11:T232)</f>
        <v>0</v>
      </c>
      <c r="U239" s="97">
        <f t="shared" si="170"/>
        <v>42.999576293628508</v>
      </c>
      <c r="V239" s="99"/>
      <c r="W239" s="99"/>
      <c r="X239" s="99"/>
      <c r="Y239" s="26"/>
    </row>
    <row r="240" spans="1:25">
      <c r="A240" s="332" t="s">
        <v>106</v>
      </c>
      <c r="B240" s="333"/>
      <c r="C240" s="333"/>
      <c r="D240" s="333"/>
      <c r="E240" s="333"/>
      <c r="F240" s="333"/>
      <c r="G240" s="333"/>
      <c r="H240" s="334"/>
      <c r="I240" s="214">
        <f>SUMIF(G10:G230,"VIP",I10:I230)</f>
        <v>0</v>
      </c>
      <c r="J240" s="292">
        <f>SUMIF(G10:G230,"VIP",J10:J230)</f>
        <v>0</v>
      </c>
      <c r="K240" s="293"/>
      <c r="L240" s="293"/>
      <c r="M240" s="294"/>
      <c r="N240" s="292">
        <f>SUMIF(G10:G230,"VIP",N10:N230)</f>
        <v>0</v>
      </c>
      <c r="O240" s="293"/>
      <c r="P240" s="293"/>
      <c r="Q240" s="294"/>
      <c r="R240" s="214">
        <f>SUMIF(G10:G230,"VIP",R10:R230)</f>
        <v>0</v>
      </c>
      <c r="S240" s="229">
        <f>SUMIF(G10:G230,"VIP",S10:S230)</f>
        <v>0</v>
      </c>
      <c r="T240" s="9">
        <f>SUMIF(G10:G230,"VIP",T10:T230)</f>
        <v>0</v>
      </c>
      <c r="U240" s="97"/>
      <c r="V240" s="99"/>
      <c r="W240" s="99"/>
      <c r="X240" s="99"/>
      <c r="Y240" s="26"/>
    </row>
    <row r="241" spans="1:25">
      <c r="A241" s="332" t="s">
        <v>107</v>
      </c>
      <c r="B241" s="333"/>
      <c r="C241" s="333"/>
      <c r="D241" s="333"/>
      <c r="E241" s="333"/>
      <c r="F241" s="333"/>
      <c r="G241" s="333"/>
      <c r="H241" s="334"/>
      <c r="I241" s="214">
        <f>SUMIF(G11:G231,"SL",I11:I231)</f>
        <v>0</v>
      </c>
      <c r="J241" s="292">
        <f>SUMIF(G11:G231,"SL",J11:J231)</f>
        <v>0</v>
      </c>
      <c r="K241" s="293"/>
      <c r="L241" s="293"/>
      <c r="M241" s="294"/>
      <c r="N241" s="292">
        <f>SUMIF(G11:G231,"SL",N11:N231)</f>
        <v>0</v>
      </c>
      <c r="O241" s="293"/>
      <c r="P241" s="293"/>
      <c r="Q241" s="294"/>
      <c r="R241" s="214">
        <f>SUMIF(G11:G231,"SL",R11:R231)</f>
        <v>0</v>
      </c>
      <c r="S241" s="229">
        <f>SUMIF(G11:G231,"SL",S11:S231)</f>
        <v>0</v>
      </c>
      <c r="T241" s="9">
        <f>SUMIF(G11:G231,"SL",T11:T231)</f>
        <v>0</v>
      </c>
      <c r="U241" s="97"/>
      <c r="V241" s="99"/>
      <c r="W241" s="99"/>
      <c r="X241" s="99"/>
      <c r="Y241" s="26"/>
    </row>
    <row r="242" spans="1:25">
      <c r="A242" s="335" t="s">
        <v>131</v>
      </c>
      <c r="B242" s="336"/>
      <c r="C242" s="336"/>
      <c r="D242" s="336"/>
      <c r="E242" s="336"/>
      <c r="F242" s="336"/>
      <c r="G242" s="336"/>
      <c r="H242" s="337"/>
      <c r="I242" s="216">
        <f>SUMIF(G6:G138,"DK",I6:I138)</f>
        <v>0</v>
      </c>
      <c r="J242" s="276">
        <f>SUMIF(G6:G138,"DK",J6:J138)</f>
        <v>0</v>
      </c>
      <c r="K242" s="277"/>
      <c r="L242" s="277"/>
      <c r="M242" s="278"/>
      <c r="N242" s="276">
        <f>SUMIF(G6:G138,"DK",N6:N138)</f>
        <v>0</v>
      </c>
      <c r="O242" s="277"/>
      <c r="P242" s="277"/>
      <c r="Q242" s="278"/>
      <c r="R242" s="216">
        <f>SUMIF(G6:G138,"DK",R6:R138)</f>
        <v>0</v>
      </c>
      <c r="S242" s="226">
        <f>SUMIF(G6:G138,"DK",S6:S138)</f>
        <v>0</v>
      </c>
      <c r="T242" s="142">
        <f>SUMIF(G6:G138,"DK",T6:T138)</f>
        <v>0</v>
      </c>
      <c r="U242" s="97"/>
      <c r="V242" s="99"/>
      <c r="W242" s="99"/>
      <c r="X242" s="99"/>
      <c r="Y242" s="26"/>
    </row>
    <row r="243" spans="1:25">
      <c r="A243" s="332" t="s">
        <v>108</v>
      </c>
      <c r="B243" s="333"/>
      <c r="C243" s="333"/>
      <c r="D243" s="333"/>
      <c r="E243" s="333"/>
      <c r="F243" s="333"/>
      <c r="G243" s="333"/>
      <c r="H243" s="334"/>
      <c r="I243" s="214">
        <f>SUMIF(G6:G229,"VB",I6:I229)</f>
        <v>0</v>
      </c>
      <c r="J243" s="292">
        <f>SUMIF(G6:G229,"VB",J6:J229)</f>
        <v>286.48</v>
      </c>
      <c r="K243" s="293"/>
      <c r="L243" s="293"/>
      <c r="M243" s="294"/>
      <c r="N243" s="292">
        <f>SUMIF(G6:G229,"VB",N6:N229)</f>
        <v>279.50000000000006</v>
      </c>
      <c r="O243" s="293"/>
      <c r="P243" s="293"/>
      <c r="Q243" s="294"/>
      <c r="R243" s="214">
        <f>SUMIF(G6:G229,"VB",R6:R229)</f>
        <v>279.50000000000006</v>
      </c>
      <c r="S243" s="229">
        <f>SUMIF(G6:G229,"VB",S6:S229)</f>
        <v>6.9799999999999986</v>
      </c>
      <c r="T243" s="9">
        <f>SUMIF(G6:G229,"VB",T6:T229)</f>
        <v>0</v>
      </c>
      <c r="U243" s="97">
        <f t="shared" si="170"/>
        <v>97.563529740296019</v>
      </c>
      <c r="V243" s="99"/>
      <c r="W243" s="99"/>
      <c r="X243" s="99"/>
      <c r="Y243" s="26"/>
    </row>
    <row r="244" spans="1:25" ht="13.5" thickBot="1">
      <c r="A244" s="332" t="s">
        <v>207</v>
      </c>
      <c r="B244" s="333"/>
      <c r="C244" s="333"/>
      <c r="D244" s="333"/>
      <c r="E244" s="333"/>
      <c r="F244" s="333"/>
      <c r="G244" s="333"/>
      <c r="H244" s="334"/>
      <c r="I244" s="216">
        <f>SUMIF(G9:G231,"KLB",I9:I231)</f>
        <v>0</v>
      </c>
      <c r="J244" s="276">
        <f>SUMIF(G9:G231,"KLB",J9:J231)</f>
        <v>0</v>
      </c>
      <c r="K244" s="277"/>
      <c r="L244" s="277"/>
      <c r="M244" s="278"/>
      <c r="N244" s="276">
        <f>SUMIF(G9:G231,"KLB",N9:N231)</f>
        <v>0</v>
      </c>
      <c r="O244" s="277"/>
      <c r="P244" s="277"/>
      <c r="Q244" s="278"/>
      <c r="R244" s="216">
        <f>SUMIF(G9:G231,"KLB",R9:R231)</f>
        <v>0</v>
      </c>
      <c r="S244" s="226">
        <f>SUMIF(G9:G231,"KLB",S9:S231)</f>
        <v>0</v>
      </c>
      <c r="T244" s="142">
        <f>SUMIF(G9:G231,"KLB",T9:T231)</f>
        <v>0</v>
      </c>
      <c r="U244" s="97"/>
      <c r="V244" s="99"/>
      <c r="W244" s="99"/>
      <c r="X244" s="99"/>
      <c r="Y244" s="26"/>
    </row>
    <row r="245" spans="1:25" ht="13.5" thickBot="1">
      <c r="A245" s="360" t="s">
        <v>49</v>
      </c>
      <c r="B245" s="361"/>
      <c r="C245" s="361"/>
      <c r="D245" s="361"/>
      <c r="E245" s="361"/>
      <c r="F245" s="361"/>
      <c r="G245" s="361"/>
      <c r="H245" s="362"/>
      <c r="I245" s="223">
        <f>SUM(I246:I249)</f>
        <v>0</v>
      </c>
      <c r="J245" s="273">
        <f>SUM(J246:M249)</f>
        <v>124.39999999999999</v>
      </c>
      <c r="K245" s="274"/>
      <c r="L245" s="274"/>
      <c r="M245" s="275"/>
      <c r="N245" s="273">
        <f>SUM(N246:Q249)</f>
        <v>86.1</v>
      </c>
      <c r="O245" s="274"/>
      <c r="P245" s="274"/>
      <c r="Q245" s="275"/>
      <c r="R245" s="223">
        <f>SUM(R246:R249)</f>
        <v>86.1</v>
      </c>
      <c r="S245" s="231">
        <f>SUM(S246:S249)</f>
        <v>38.299999999999997</v>
      </c>
      <c r="T245" s="118">
        <f>SUM(T246:T249)</f>
        <v>0</v>
      </c>
      <c r="U245" s="97">
        <f t="shared" si="170"/>
        <v>69.212218649517695</v>
      </c>
      <c r="V245" s="98"/>
      <c r="W245" s="98"/>
      <c r="X245" s="98"/>
      <c r="Y245" s="26"/>
    </row>
    <row r="246" spans="1:25">
      <c r="A246" s="332" t="s">
        <v>109</v>
      </c>
      <c r="B246" s="333"/>
      <c r="C246" s="333"/>
      <c r="D246" s="333"/>
      <c r="E246" s="333"/>
      <c r="F246" s="333"/>
      <c r="G246" s="333"/>
      <c r="H246" s="334"/>
      <c r="I246" s="216">
        <f>SUMIF(G11:G232,"KL",I11:I232)</f>
        <v>0</v>
      </c>
      <c r="J246" s="276">
        <f>SUMIF(G11:G232,"KL",J11:J232)</f>
        <v>0</v>
      </c>
      <c r="K246" s="277"/>
      <c r="L246" s="277"/>
      <c r="M246" s="278"/>
      <c r="N246" s="276">
        <f>SUMIF(G11:G232,"KL",N11:N232)</f>
        <v>0</v>
      </c>
      <c r="O246" s="277"/>
      <c r="P246" s="277"/>
      <c r="Q246" s="278"/>
      <c r="R246" s="216">
        <f>SUMIF(G11:G232,"KL",R11:R232)</f>
        <v>0</v>
      </c>
      <c r="S246" s="226">
        <f>SUMIF(G11:G232,"KL",S11:S232)</f>
        <v>0</v>
      </c>
      <c r="T246" s="142">
        <f>SUMIF(G11:G232,"KL",T11:T232)</f>
        <v>0</v>
      </c>
      <c r="U246" s="97"/>
      <c r="V246" s="99"/>
      <c r="W246" s="99"/>
      <c r="X246" s="99"/>
      <c r="Y246" s="26"/>
    </row>
    <row r="247" spans="1:25">
      <c r="A247" s="332" t="s">
        <v>110</v>
      </c>
      <c r="B247" s="333"/>
      <c r="C247" s="333"/>
      <c r="D247" s="333"/>
      <c r="E247" s="333"/>
      <c r="F247" s="333"/>
      <c r="G247" s="333"/>
      <c r="H247" s="334"/>
      <c r="I247" s="216">
        <f>SUMIF(G11:G232,"ES",I11:I232)</f>
        <v>0</v>
      </c>
      <c r="J247" s="276">
        <f>SUMIF(G11:G232,"ES",J11:J232)</f>
        <v>0</v>
      </c>
      <c r="K247" s="277"/>
      <c r="L247" s="277"/>
      <c r="M247" s="278"/>
      <c r="N247" s="276">
        <f>SUMIF(G11:G232,"ES",N11:N232)</f>
        <v>0</v>
      </c>
      <c r="O247" s="277"/>
      <c r="P247" s="277"/>
      <c r="Q247" s="278"/>
      <c r="R247" s="216">
        <f>SUMIF(G11:G232,"ES",R11:R232)</f>
        <v>0</v>
      </c>
      <c r="S247" s="226">
        <f>SUMIF(G11:G232,"ES",S11:S232)</f>
        <v>0</v>
      </c>
      <c r="T247" s="142">
        <f>SUMIF(G11:G232,"ES",T11:T232)</f>
        <v>0</v>
      </c>
      <c r="U247" s="97"/>
      <c r="V247" s="99"/>
      <c r="W247" s="99"/>
      <c r="X247" s="99"/>
      <c r="Y247" s="26"/>
    </row>
    <row r="248" spans="1:25">
      <c r="A248" s="363" t="s">
        <v>148</v>
      </c>
      <c r="B248" s="364"/>
      <c r="C248" s="364"/>
      <c r="D248" s="364"/>
      <c r="E248" s="364"/>
      <c r="F248" s="364"/>
      <c r="G248" s="364"/>
      <c r="H248" s="365"/>
      <c r="I248" s="216">
        <f>SUMIF(G11:G232,"VBF",I11:I232)</f>
        <v>0</v>
      </c>
      <c r="J248" s="276">
        <f>SUMIF(G11:G232,"VBF",J11:J232)</f>
        <v>124.39999999999999</v>
      </c>
      <c r="K248" s="277"/>
      <c r="L248" s="277"/>
      <c r="M248" s="278"/>
      <c r="N248" s="276">
        <f>SUMIF(G11:G232,"VBF",N11:N232)</f>
        <v>86.1</v>
      </c>
      <c r="O248" s="277"/>
      <c r="P248" s="277"/>
      <c r="Q248" s="278"/>
      <c r="R248" s="216">
        <f>SUMIF(G11:G232,"VBF",R11:R232)</f>
        <v>86.1</v>
      </c>
      <c r="S248" s="226">
        <f>SUMIF(G11:G232,"VBF",S11:S232)</f>
        <v>38.299999999999997</v>
      </c>
      <c r="T248" s="142">
        <f>SUMIF(G11:G232,"VBF",T11:T232)</f>
        <v>0</v>
      </c>
      <c r="U248" s="97">
        <f t="shared" si="170"/>
        <v>69.212218649517695</v>
      </c>
      <c r="V248" s="99"/>
      <c r="W248" s="99"/>
      <c r="X248" s="99"/>
      <c r="Y248" s="26"/>
    </row>
    <row r="249" spans="1:25" ht="13.5" thickBot="1">
      <c r="A249" s="357" t="s">
        <v>111</v>
      </c>
      <c r="B249" s="358"/>
      <c r="C249" s="358"/>
      <c r="D249" s="358"/>
      <c r="E249" s="358"/>
      <c r="F249" s="358"/>
      <c r="G249" s="358"/>
      <c r="H249" s="359"/>
      <c r="I249" s="222">
        <f>SUMIF(G11:G232,"Kt.",I11:I232)</f>
        <v>0</v>
      </c>
      <c r="J249" s="279">
        <f>SUMIF(G11:G232,"Kt.",J11:J232)</f>
        <v>0</v>
      </c>
      <c r="K249" s="280"/>
      <c r="L249" s="280"/>
      <c r="M249" s="281"/>
      <c r="N249" s="279">
        <f>SUMIF(G11:G232,"Kt.",N11:N232)</f>
        <v>0</v>
      </c>
      <c r="O249" s="280"/>
      <c r="P249" s="280"/>
      <c r="Q249" s="281"/>
      <c r="R249" s="222">
        <f>SUMIF(G11:G232,"Kt.",R11:R232)</f>
        <v>0</v>
      </c>
      <c r="S249" s="232">
        <f>SUMIF(G11:G232,"Kt.",S11:S232)</f>
        <v>0</v>
      </c>
      <c r="T249" s="63">
        <f>SUMIF(G11:G232,"Kt.",T11:T232)</f>
        <v>0</v>
      </c>
      <c r="U249" s="97"/>
      <c r="V249" s="99"/>
      <c r="W249" s="99"/>
      <c r="X249" s="99"/>
    </row>
    <row r="250" spans="1:25">
      <c r="L250" s="96" t="s">
        <v>98</v>
      </c>
    </row>
    <row r="251" spans="1:25">
      <c r="K251" s="100"/>
      <c r="L251" s="100"/>
      <c r="M251" s="100"/>
      <c r="O251" s="100"/>
      <c r="P251" s="100"/>
      <c r="Q251" s="100"/>
    </row>
    <row r="252" spans="1:25">
      <c r="A252" s="147"/>
      <c r="B252" s="147"/>
      <c r="C252" s="147"/>
      <c r="D252" s="147"/>
      <c r="E252" s="147"/>
      <c r="F252" s="147"/>
      <c r="G252" s="147"/>
      <c r="H252" s="147"/>
      <c r="I252" s="100"/>
      <c r="K252" s="100"/>
      <c r="L252" s="100"/>
      <c r="M252" s="100"/>
      <c r="O252" s="100"/>
      <c r="P252" s="100"/>
      <c r="Q252" s="100"/>
      <c r="R252" s="100"/>
      <c r="S252" s="100"/>
      <c r="T252" s="105"/>
      <c r="U252" s="35"/>
      <c r="V252" s="147"/>
      <c r="W252" s="147"/>
      <c r="X252" s="147"/>
      <c r="Y252" s="147"/>
    </row>
    <row r="253" spans="1:25">
      <c r="A253" s="147"/>
      <c r="B253" s="147"/>
      <c r="C253" s="147"/>
      <c r="D253" s="147"/>
      <c r="E253" s="147"/>
      <c r="F253" s="147"/>
      <c r="G253" s="147"/>
      <c r="H253" s="147"/>
      <c r="I253" s="100"/>
      <c r="J253" s="180"/>
      <c r="K253" s="180"/>
      <c r="L253" s="180"/>
      <c r="M253" s="180"/>
      <c r="N253" s="180"/>
      <c r="O253" s="180"/>
      <c r="P253" s="180"/>
      <c r="Q253" s="180"/>
      <c r="R253" s="180"/>
      <c r="S253" s="180"/>
      <c r="T253" s="100"/>
      <c r="U253" s="35"/>
      <c r="V253" s="147"/>
      <c r="W253" s="147"/>
      <c r="X253" s="147"/>
      <c r="Y253" s="147"/>
    </row>
    <row r="254" spans="1:25">
      <c r="A254" s="147"/>
      <c r="B254" s="147"/>
      <c r="C254" s="147"/>
      <c r="D254" s="147"/>
      <c r="E254" s="147"/>
      <c r="F254" s="147"/>
      <c r="G254" s="147"/>
      <c r="H254" s="147"/>
      <c r="J254" s="105"/>
      <c r="K254" s="105"/>
      <c r="L254" s="105"/>
      <c r="M254" s="105"/>
      <c r="N254" s="105"/>
      <c r="O254" s="105"/>
      <c r="P254" s="105"/>
      <c r="Q254" s="105"/>
      <c r="R254" s="105"/>
      <c r="S254" s="105"/>
      <c r="T254" s="100"/>
      <c r="U254" s="100"/>
      <c r="V254" s="147"/>
      <c r="W254" s="147"/>
      <c r="X254" s="147"/>
      <c r="Y254" s="147"/>
    </row>
    <row r="255" spans="1:25">
      <c r="A255" s="147"/>
      <c r="B255" s="147"/>
      <c r="C255" s="147"/>
      <c r="D255" s="147"/>
      <c r="E255" s="147"/>
      <c r="F255" s="147"/>
      <c r="G255" s="147"/>
      <c r="H255" s="147"/>
      <c r="K255" s="100"/>
      <c r="L255" s="100"/>
      <c r="M255" s="100"/>
      <c r="O255" s="100"/>
      <c r="P255" s="100"/>
      <c r="Q255" s="100"/>
      <c r="R255" s="100"/>
      <c r="S255" s="100"/>
      <c r="U255" s="35"/>
      <c r="V255" s="147"/>
      <c r="W255" s="147"/>
      <c r="X255" s="147"/>
      <c r="Y255" s="147"/>
    </row>
    <row r="256" spans="1:25">
      <c r="A256" s="147"/>
      <c r="B256" s="147"/>
      <c r="C256" s="147"/>
      <c r="D256" s="147"/>
      <c r="E256" s="147"/>
      <c r="F256" s="147"/>
      <c r="G256" s="147"/>
      <c r="H256" s="147"/>
      <c r="K256" s="100"/>
      <c r="L256" s="100"/>
      <c r="M256" s="100"/>
      <c r="O256" s="100"/>
      <c r="P256" s="100"/>
      <c r="Q256" s="100"/>
      <c r="R256" s="100"/>
      <c r="S256" s="100"/>
      <c r="U256" s="35"/>
      <c r="V256" s="147"/>
      <c r="W256" s="147"/>
      <c r="X256" s="147"/>
      <c r="Y256" s="147"/>
    </row>
    <row r="257" spans="1:25">
      <c r="A257" s="147"/>
      <c r="B257" s="147"/>
      <c r="C257" s="147"/>
      <c r="D257" s="147"/>
      <c r="E257" s="147"/>
      <c r="F257" s="147"/>
      <c r="G257" s="147"/>
      <c r="H257" s="147"/>
      <c r="K257" s="100"/>
      <c r="L257" s="100"/>
      <c r="M257" s="100"/>
      <c r="O257" s="100"/>
      <c r="P257" s="100"/>
      <c r="Q257" s="100"/>
      <c r="R257" s="100"/>
      <c r="S257" s="100"/>
      <c r="T257" s="100"/>
      <c r="U257" s="35"/>
      <c r="V257" s="147"/>
      <c r="W257" s="147"/>
      <c r="X257" s="147"/>
      <c r="Y257" s="147"/>
    </row>
    <row r="260" spans="1:25">
      <c r="A260" s="147"/>
      <c r="B260" s="147"/>
      <c r="C260" s="147"/>
      <c r="D260" s="147"/>
      <c r="E260" s="147"/>
      <c r="F260" s="147"/>
      <c r="G260" s="147"/>
      <c r="H260" s="147"/>
      <c r="K260" s="100"/>
      <c r="L260" s="100"/>
      <c r="M260" s="100"/>
      <c r="O260" s="100"/>
      <c r="P260" s="100"/>
      <c r="Q260" s="100"/>
      <c r="U260" s="35"/>
      <c r="V260" s="147"/>
      <c r="W260" s="147"/>
      <c r="X260" s="147"/>
      <c r="Y260" s="147"/>
    </row>
    <row r="261" spans="1:25">
      <c r="A261" s="147"/>
      <c r="B261" s="147"/>
      <c r="C261" s="147"/>
      <c r="D261" s="147"/>
      <c r="E261" s="147"/>
      <c r="F261" s="147"/>
      <c r="G261" s="147"/>
      <c r="H261" s="147"/>
      <c r="K261" s="100"/>
      <c r="L261" s="100"/>
      <c r="M261" s="100"/>
      <c r="O261" s="100"/>
      <c r="P261" s="100"/>
      <c r="Q261" s="100"/>
      <c r="U261" s="35"/>
      <c r="V261" s="147"/>
      <c r="W261" s="147"/>
      <c r="X261" s="147"/>
      <c r="Y261" s="147"/>
    </row>
    <row r="268" spans="1:25" s="147" customFormat="1">
      <c r="K268" s="100"/>
      <c r="L268" s="100"/>
      <c r="M268" s="100"/>
      <c r="O268" s="100"/>
      <c r="P268" s="100"/>
      <c r="Q268" s="100"/>
      <c r="U268" s="35"/>
    </row>
  </sheetData>
  <autoFilter ref="A11:Y250" xr:uid="{00000000-0009-0000-0000-000001000000}"/>
  <mergeCells count="278">
    <mergeCell ref="C83:C89"/>
    <mergeCell ref="G120:H120"/>
    <mergeCell ref="E80:E82"/>
    <mergeCell ref="C110:C112"/>
    <mergeCell ref="C121:C123"/>
    <mergeCell ref="G100:H100"/>
    <mergeCell ref="G109:H109"/>
    <mergeCell ref="D110:D112"/>
    <mergeCell ref="E110:E112"/>
    <mergeCell ref="D93:D100"/>
    <mergeCell ref="D121:D123"/>
    <mergeCell ref="B113:B120"/>
    <mergeCell ref="B101:B109"/>
    <mergeCell ref="B70:B79"/>
    <mergeCell ref="B90:B92"/>
    <mergeCell ref="B80:B82"/>
    <mergeCell ref="B83:B89"/>
    <mergeCell ref="A121:A123"/>
    <mergeCell ref="G82:H82"/>
    <mergeCell ref="C90:C92"/>
    <mergeCell ref="A90:A92"/>
    <mergeCell ref="A101:A109"/>
    <mergeCell ref="A110:A112"/>
    <mergeCell ref="A113:A120"/>
    <mergeCell ref="E121:E123"/>
    <mergeCell ref="G112:H112"/>
    <mergeCell ref="B121:B123"/>
    <mergeCell ref="B110:B112"/>
    <mergeCell ref="A83:A89"/>
    <mergeCell ref="G123:H123"/>
    <mergeCell ref="E93:E100"/>
    <mergeCell ref="C113:C120"/>
    <mergeCell ref="E101:E109"/>
    <mergeCell ref="D80:D82"/>
    <mergeCell ref="D101:D109"/>
    <mergeCell ref="C70:C79"/>
    <mergeCell ref="C80:C82"/>
    <mergeCell ref="D83:D89"/>
    <mergeCell ref="E83:E89"/>
    <mergeCell ref="A70:A79"/>
    <mergeCell ref="E12:H12"/>
    <mergeCell ref="F69:H69"/>
    <mergeCell ref="G68:H68"/>
    <mergeCell ref="C42:C67"/>
    <mergeCell ref="E42:E69"/>
    <mergeCell ref="G30:H30"/>
    <mergeCell ref="A42:A67"/>
    <mergeCell ref="B42:B67"/>
    <mergeCell ref="A80:A82"/>
    <mergeCell ref="B14:B38"/>
    <mergeCell ref="A39:A41"/>
    <mergeCell ref="C14:C38"/>
    <mergeCell ref="B39:B41"/>
    <mergeCell ref="G60:H60"/>
    <mergeCell ref="G51:H51"/>
    <mergeCell ref="D14:D38"/>
    <mergeCell ref="E13:H13"/>
    <mergeCell ref="D39:D41"/>
    <mergeCell ref="C39:C41"/>
    <mergeCell ref="A1:L1"/>
    <mergeCell ref="A5:Y5"/>
    <mergeCell ref="W9:W10"/>
    <mergeCell ref="M9:M10"/>
    <mergeCell ref="R7:R10"/>
    <mergeCell ref="K9:L9"/>
    <mergeCell ref="Y7:Y10"/>
    <mergeCell ref="U9:U10"/>
    <mergeCell ref="F7:F10"/>
    <mergeCell ref="V9:V10"/>
    <mergeCell ref="U7:W8"/>
    <mergeCell ref="J7:M7"/>
    <mergeCell ref="I7:I10"/>
    <mergeCell ref="W1:Y1"/>
    <mergeCell ref="T7:T10"/>
    <mergeCell ref="B7:B10"/>
    <mergeCell ref="A7:A10"/>
    <mergeCell ref="K8:M8"/>
    <mergeCell ref="G7:G10"/>
    <mergeCell ref="C7:C10"/>
    <mergeCell ref="H7:H10"/>
    <mergeCell ref="A3:T3"/>
    <mergeCell ref="J8:J10"/>
    <mergeCell ref="D7:D10"/>
    <mergeCell ref="E7:E10"/>
    <mergeCell ref="G92:H92"/>
    <mergeCell ref="D90:D92"/>
    <mergeCell ref="G89:H89"/>
    <mergeCell ref="E90:E92"/>
    <mergeCell ref="B150:B157"/>
    <mergeCell ref="B158:B161"/>
    <mergeCell ref="A124:A138"/>
    <mergeCell ref="B124:B138"/>
    <mergeCell ref="C150:C157"/>
    <mergeCell ref="C158:C161"/>
    <mergeCell ref="C124:C138"/>
    <mergeCell ref="A158:A161"/>
    <mergeCell ref="A150:A157"/>
    <mergeCell ref="E150:E157"/>
    <mergeCell ref="A14:A38"/>
    <mergeCell ref="B93:B100"/>
    <mergeCell ref="C101:C109"/>
    <mergeCell ref="C93:C100"/>
    <mergeCell ref="A93:A100"/>
    <mergeCell ref="D70:D79"/>
    <mergeCell ref="E70:E79"/>
    <mergeCell ref="G21:H21"/>
    <mergeCell ref="E14:E38"/>
    <mergeCell ref="G38:H38"/>
    <mergeCell ref="G79:H79"/>
    <mergeCell ref="D141:D149"/>
    <mergeCell ref="D150:D157"/>
    <mergeCell ref="D158:D161"/>
    <mergeCell ref="G157:H157"/>
    <mergeCell ref="G149:H149"/>
    <mergeCell ref="E141:E149"/>
    <mergeCell ref="D42:D67"/>
    <mergeCell ref="F41:H41"/>
    <mergeCell ref="E39:E41"/>
    <mergeCell ref="D113:D120"/>
    <mergeCell ref="E113:E120"/>
    <mergeCell ref="A172:A175"/>
    <mergeCell ref="B162:B165"/>
    <mergeCell ref="C162:C165"/>
    <mergeCell ref="C166:C171"/>
    <mergeCell ref="D166:D171"/>
    <mergeCell ref="E166:E171"/>
    <mergeCell ref="G171:H171"/>
    <mergeCell ref="G165:H165"/>
    <mergeCell ref="A162:A165"/>
    <mergeCell ref="D162:D165"/>
    <mergeCell ref="E162:E165"/>
    <mergeCell ref="B166:B171"/>
    <mergeCell ref="A166:A171"/>
    <mergeCell ref="G175:H175"/>
    <mergeCell ref="B172:B175"/>
    <mergeCell ref="C172:C175"/>
    <mergeCell ref="D172:D175"/>
    <mergeCell ref="E172:E175"/>
    <mergeCell ref="E214:E223"/>
    <mergeCell ref="G223:H223"/>
    <mergeCell ref="A208:A211"/>
    <mergeCell ref="A225:A228"/>
    <mergeCell ref="E208:E211"/>
    <mergeCell ref="J233:M233"/>
    <mergeCell ref="A240:H240"/>
    <mergeCell ref="A236:H236"/>
    <mergeCell ref="A237:H237"/>
    <mergeCell ref="A238:H238"/>
    <mergeCell ref="J238:M238"/>
    <mergeCell ref="A235:H235"/>
    <mergeCell ref="J239:M239"/>
    <mergeCell ref="D225:D228"/>
    <mergeCell ref="J236:M236"/>
    <mergeCell ref="E224:H224"/>
    <mergeCell ref="J235:M235"/>
    <mergeCell ref="A233:H233"/>
    <mergeCell ref="G178:H178"/>
    <mergeCell ref="D195:D203"/>
    <mergeCell ref="E184:H184"/>
    <mergeCell ref="E195:E203"/>
    <mergeCell ref="G194:H194"/>
    <mergeCell ref="A234:H234"/>
    <mergeCell ref="E225:E228"/>
    <mergeCell ref="C225:C228"/>
    <mergeCell ref="C208:C211"/>
    <mergeCell ref="E212:H212"/>
    <mergeCell ref="A214:A223"/>
    <mergeCell ref="B214:B223"/>
    <mergeCell ref="C214:C223"/>
    <mergeCell ref="G228:H228"/>
    <mergeCell ref="G211:H211"/>
    <mergeCell ref="A176:A178"/>
    <mergeCell ref="B179:B183"/>
    <mergeCell ref="C179:C183"/>
    <mergeCell ref="D179:D183"/>
    <mergeCell ref="E179:E183"/>
    <mergeCell ref="G183:H183"/>
    <mergeCell ref="D176:D178"/>
    <mergeCell ref="E176:E178"/>
    <mergeCell ref="D214:D223"/>
    <mergeCell ref="B176:B178"/>
    <mergeCell ref="C176:C178"/>
    <mergeCell ref="A179:A183"/>
    <mergeCell ref="A249:H249"/>
    <mergeCell ref="J249:M249"/>
    <mergeCell ref="A245:H245"/>
    <mergeCell ref="J247:M247"/>
    <mergeCell ref="A247:H247"/>
    <mergeCell ref="A248:H248"/>
    <mergeCell ref="J248:M248"/>
    <mergeCell ref="J246:M246"/>
    <mergeCell ref="J245:M245"/>
    <mergeCell ref="A246:H246"/>
    <mergeCell ref="A186:A194"/>
    <mergeCell ref="E185:H185"/>
    <mergeCell ref="B204:B207"/>
    <mergeCell ref="E204:E207"/>
    <mergeCell ref="A195:A203"/>
    <mergeCell ref="G203:H203"/>
    <mergeCell ref="A204:A207"/>
    <mergeCell ref="B195:B203"/>
    <mergeCell ref="A244:H244"/>
    <mergeCell ref="J244:M244"/>
    <mergeCell ref="B225:B228"/>
    <mergeCell ref="J241:M241"/>
    <mergeCell ref="J243:M243"/>
    <mergeCell ref="A243:H243"/>
    <mergeCell ref="A241:H241"/>
    <mergeCell ref="A242:H242"/>
    <mergeCell ref="J242:M242"/>
    <mergeCell ref="D204:D207"/>
    <mergeCell ref="B186:B194"/>
    <mergeCell ref="C195:C203"/>
    <mergeCell ref="J234:M234"/>
    <mergeCell ref="C204:C207"/>
    <mergeCell ref="E186:E194"/>
    <mergeCell ref="C186:C194"/>
    <mergeCell ref="E213:H213"/>
    <mergeCell ref="D186:D194"/>
    <mergeCell ref="B231:H231"/>
    <mergeCell ref="B230:H230"/>
    <mergeCell ref="B208:B211"/>
    <mergeCell ref="D208:D211"/>
    <mergeCell ref="E229:H229"/>
    <mergeCell ref="G207:H207"/>
    <mergeCell ref="J240:M240"/>
    <mergeCell ref="A239:H239"/>
    <mergeCell ref="J237:M237"/>
    <mergeCell ref="A141:A149"/>
    <mergeCell ref="B141:B149"/>
    <mergeCell ref="C141:C149"/>
    <mergeCell ref="W153:W154"/>
    <mergeCell ref="E139:H139"/>
    <mergeCell ref="E140:H140"/>
    <mergeCell ref="G138:H138"/>
    <mergeCell ref="E158:E161"/>
    <mergeCell ref="E124:E138"/>
    <mergeCell ref="D124:D138"/>
    <mergeCell ref="G161:H161"/>
    <mergeCell ref="N233:Q233"/>
    <mergeCell ref="N234:Q234"/>
    <mergeCell ref="N235:Q235"/>
    <mergeCell ref="U153:U154"/>
    <mergeCell ref="V153:V154"/>
    <mergeCell ref="U131:U137"/>
    <mergeCell ref="W102:W103"/>
    <mergeCell ref="V107:V108"/>
    <mergeCell ref="U105:U106"/>
    <mergeCell ref="V105:V106"/>
    <mergeCell ref="U102:U103"/>
    <mergeCell ref="V102:V103"/>
    <mergeCell ref="U107:U108"/>
    <mergeCell ref="W107:W108"/>
    <mergeCell ref="W105:W106"/>
    <mergeCell ref="X153:X154"/>
    <mergeCell ref="N245:Q245"/>
    <mergeCell ref="N246:Q246"/>
    <mergeCell ref="N247:Q247"/>
    <mergeCell ref="N248:Q248"/>
    <mergeCell ref="N249:Q249"/>
    <mergeCell ref="S7:S10"/>
    <mergeCell ref="X7:X10"/>
    <mergeCell ref="B2:Q2"/>
    <mergeCell ref="S2:T2"/>
    <mergeCell ref="N236:Q236"/>
    <mergeCell ref="N237:Q237"/>
    <mergeCell ref="N238:Q238"/>
    <mergeCell ref="N239:Q239"/>
    <mergeCell ref="N240:Q240"/>
    <mergeCell ref="N241:Q241"/>
    <mergeCell ref="N242:Q242"/>
    <mergeCell ref="N243:Q243"/>
    <mergeCell ref="N244:Q244"/>
    <mergeCell ref="N7:Q7"/>
    <mergeCell ref="N8:N10"/>
    <mergeCell ref="O8:Q8"/>
    <mergeCell ref="O9:P9"/>
    <mergeCell ref="Q9:Q10"/>
  </mergeCells>
  <phoneticPr fontId="6" type="noConversion"/>
  <pageMargins left="0.39370078740157483" right="0.39370078740157483" top="1.1811023622047245" bottom="0.39370078740157483" header="0.31496062992125984" footer="0.31496062992125984"/>
  <pageSetup paperSize="9" scale="75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03 programa (2021-0)</vt:lpstr>
      <vt:lpstr>'03 programa (2021-0)'!Print_Titles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RSIL</cp:lastModifiedBy>
  <cp:lastPrinted>2021-11-18T06:58:32Z</cp:lastPrinted>
  <dcterms:created xsi:type="dcterms:W3CDTF">2011-01-21T18:59:17Z</dcterms:created>
  <dcterms:modified xsi:type="dcterms:W3CDTF">2022-04-21T08:33:23Z</dcterms:modified>
</cp:coreProperties>
</file>