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RSIL\Desktop\Planavimas\SVP ataskaitos\Ataskaita SVP 2021 12\Viešinimui SVP ataskaita už 2021 m\"/>
    </mc:Choice>
  </mc:AlternateContent>
  <xr:revisionPtr revIDLastSave="0" documentId="13_ncr:1_{363F5605-D090-4E35-89E4-B82BA0BA10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8 programa (2021-0)" sheetId="5" r:id="rId1"/>
  </sheets>
  <definedNames>
    <definedName name="_xlnm._FilterDatabase" localSheetId="0" hidden="1">'08 programa (2021-0)'!$A$12:$Y$238</definedName>
    <definedName name="_xlnm.Print_Titles" localSheetId="0">'08 programa (2021-0)'!$8:$12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93" i="5" l="1"/>
  <c r="O211" i="5" l="1"/>
  <c r="N112" i="5"/>
  <c r="N72" i="5"/>
  <c r="R27" i="5"/>
  <c r="S27" i="5" s="1"/>
  <c r="O27" i="5"/>
  <c r="K27" i="5"/>
  <c r="S234" i="5" l="1"/>
  <c r="S230" i="5"/>
  <c r="S225" i="5"/>
  <c r="S224" i="5"/>
  <c r="M206" i="5"/>
  <c r="N206" i="5"/>
  <c r="P206" i="5"/>
  <c r="Q206" i="5"/>
  <c r="I206" i="5"/>
  <c r="J206" i="5"/>
  <c r="R234" i="5"/>
  <c r="N237" i="5"/>
  <c r="N236" i="5"/>
  <c r="N235" i="5"/>
  <c r="J234" i="5"/>
  <c r="N232" i="5"/>
  <c r="N231" i="5"/>
  <c r="N230" i="5"/>
  <c r="N229" i="5"/>
  <c r="N228" i="5"/>
  <c r="N227" i="5"/>
  <c r="N226" i="5"/>
  <c r="N225" i="5"/>
  <c r="N224" i="5"/>
  <c r="N223" i="5"/>
  <c r="R16" i="5"/>
  <c r="S16" i="5" s="1"/>
  <c r="R17" i="5"/>
  <c r="S17" i="5" s="1"/>
  <c r="R18" i="5"/>
  <c r="S18" i="5" s="1"/>
  <c r="R20" i="5"/>
  <c r="S20" i="5" s="1"/>
  <c r="R21" i="5"/>
  <c r="S21" i="5" s="1"/>
  <c r="R23" i="5"/>
  <c r="S23" i="5" s="1"/>
  <c r="R24" i="5"/>
  <c r="S24" i="5" s="1"/>
  <c r="R26" i="5"/>
  <c r="S26" i="5" s="1"/>
  <c r="R28" i="5"/>
  <c r="S28" i="5" s="1"/>
  <c r="R30" i="5"/>
  <c r="S30" i="5" s="1"/>
  <c r="R31" i="5"/>
  <c r="S31" i="5" s="1"/>
  <c r="S229" i="5" s="1"/>
  <c r="R32" i="5"/>
  <c r="S32" i="5" s="1"/>
  <c r="R33" i="5"/>
  <c r="S33" i="5" s="1"/>
  <c r="S228" i="5" s="1"/>
  <c r="R35" i="5"/>
  <c r="S35" i="5" s="1"/>
  <c r="R36" i="5"/>
  <c r="S36" i="5" s="1"/>
  <c r="R38" i="5"/>
  <c r="S38" i="5" s="1"/>
  <c r="R39" i="5"/>
  <c r="S39" i="5" s="1"/>
  <c r="R42" i="5"/>
  <c r="S42" i="5" s="1"/>
  <c r="R43" i="5"/>
  <c r="S43" i="5" s="1"/>
  <c r="R44" i="5"/>
  <c r="S44" i="5" s="1"/>
  <c r="R45" i="5"/>
  <c r="S45" i="5" s="1"/>
  <c r="R46" i="5"/>
  <c r="S46" i="5" s="1"/>
  <c r="R47" i="5"/>
  <c r="S47" i="5" s="1"/>
  <c r="R49" i="5"/>
  <c r="S49" i="5" s="1"/>
  <c r="R50" i="5"/>
  <c r="S50" i="5" s="1"/>
  <c r="R51" i="5"/>
  <c r="S51" i="5" s="1"/>
  <c r="R52" i="5"/>
  <c r="S52" i="5" s="1"/>
  <c r="R54" i="5"/>
  <c r="S54" i="5" s="1"/>
  <c r="R55" i="5"/>
  <c r="S55" i="5" s="1"/>
  <c r="R56" i="5"/>
  <c r="S56" i="5" s="1"/>
  <c r="R57" i="5"/>
  <c r="S57" i="5" s="1"/>
  <c r="R59" i="5"/>
  <c r="S59" i="5" s="1"/>
  <c r="R60" i="5"/>
  <c r="S60" i="5" s="1"/>
  <c r="R61" i="5"/>
  <c r="S61" i="5" s="1"/>
  <c r="R63" i="5"/>
  <c r="S63" i="5" s="1"/>
  <c r="R64" i="5"/>
  <c r="S64" i="5" s="1"/>
  <c r="R66" i="5"/>
  <c r="S66" i="5" s="1"/>
  <c r="R67" i="5"/>
  <c r="S67" i="5" s="1"/>
  <c r="R68" i="5"/>
  <c r="S68" i="5" s="1"/>
  <c r="R69" i="5"/>
  <c r="S69" i="5" s="1"/>
  <c r="R70" i="5"/>
  <c r="S70" i="5" s="1"/>
  <c r="R71" i="5"/>
  <c r="S71" i="5" s="1"/>
  <c r="R73" i="5"/>
  <c r="S73" i="5" s="1"/>
  <c r="R74" i="5"/>
  <c r="S74" i="5" s="1"/>
  <c r="R75" i="5"/>
  <c r="S75" i="5" s="1"/>
  <c r="R77" i="5"/>
  <c r="S77" i="5" s="1"/>
  <c r="S232" i="5"/>
  <c r="R78" i="5"/>
  <c r="S78" i="5" s="1"/>
  <c r="R82" i="5"/>
  <c r="S82" i="5" s="1"/>
  <c r="R83" i="5"/>
  <c r="S83" i="5" s="1"/>
  <c r="R84" i="5"/>
  <c r="S84" i="5" s="1"/>
  <c r="R85" i="5"/>
  <c r="S85" i="5" s="1"/>
  <c r="R86" i="5"/>
  <c r="S86" i="5" s="1"/>
  <c r="R88" i="5"/>
  <c r="S88" i="5" s="1"/>
  <c r="R89" i="5"/>
  <c r="S89" i="5" s="1"/>
  <c r="R91" i="5"/>
  <c r="S91" i="5" s="1"/>
  <c r="R92" i="5"/>
  <c r="S92" i="5" s="1"/>
  <c r="R93" i="5"/>
  <c r="S93" i="5" s="1"/>
  <c r="R94" i="5"/>
  <c r="S94" i="5" s="1"/>
  <c r="R95" i="5"/>
  <c r="S95" i="5" s="1"/>
  <c r="R97" i="5"/>
  <c r="S97" i="5" s="1"/>
  <c r="R98" i="5"/>
  <c r="S98" i="5" s="1"/>
  <c r="R99" i="5"/>
  <c r="S99" i="5" s="1"/>
  <c r="R100" i="5"/>
  <c r="S100" i="5" s="1"/>
  <c r="R101" i="5"/>
  <c r="S101" i="5" s="1"/>
  <c r="R102" i="5"/>
  <c r="S102" i="5" s="1"/>
  <c r="R103" i="5"/>
  <c r="S103" i="5" s="1"/>
  <c r="R105" i="5"/>
  <c r="S105" i="5" s="1"/>
  <c r="R106" i="5"/>
  <c r="S106" i="5" s="1"/>
  <c r="R107" i="5"/>
  <c r="S107" i="5" s="1"/>
  <c r="R108" i="5"/>
  <c r="S108" i="5" s="1"/>
  <c r="R109" i="5"/>
  <c r="S109" i="5" s="1"/>
  <c r="R110" i="5"/>
  <c r="S110" i="5" s="1"/>
  <c r="R111" i="5"/>
  <c r="S111" i="5" s="1"/>
  <c r="R113" i="5"/>
  <c r="S113" i="5" s="1"/>
  <c r="R114" i="5"/>
  <c r="S114" i="5" s="1"/>
  <c r="R115" i="5"/>
  <c r="S115" i="5" s="1"/>
  <c r="R116" i="5"/>
  <c r="S116" i="5" s="1"/>
  <c r="R117" i="5"/>
  <c r="S117" i="5" s="1"/>
  <c r="R118" i="5"/>
  <c r="S118" i="5" s="1"/>
  <c r="R120" i="5"/>
  <c r="S120" i="5" s="1"/>
  <c r="R121" i="5"/>
  <c r="S121" i="5" s="1"/>
  <c r="R122" i="5"/>
  <c r="S122" i="5" s="1"/>
  <c r="R123" i="5"/>
  <c r="S123" i="5" s="1"/>
  <c r="R124" i="5"/>
  <c r="S124" i="5" s="1"/>
  <c r="R125" i="5"/>
  <c r="S125" i="5" s="1"/>
  <c r="R127" i="5"/>
  <c r="S127" i="5" s="1"/>
  <c r="R128" i="5"/>
  <c r="S128" i="5" s="1"/>
  <c r="R129" i="5"/>
  <c r="S129" i="5" s="1"/>
  <c r="R132" i="5"/>
  <c r="S132" i="5" s="1"/>
  <c r="R133" i="5"/>
  <c r="S133" i="5" s="1"/>
  <c r="R134" i="5"/>
  <c r="S134" i="5" s="1"/>
  <c r="R135" i="5"/>
  <c r="S135" i="5" s="1"/>
  <c r="R137" i="5"/>
  <c r="S137" i="5" s="1"/>
  <c r="R138" i="5"/>
  <c r="S138" i="5" s="1"/>
  <c r="R139" i="5"/>
  <c r="S139" i="5" s="1"/>
  <c r="R141" i="5"/>
  <c r="S141" i="5" s="1"/>
  <c r="R142" i="5"/>
  <c r="S142" i="5" s="1"/>
  <c r="R143" i="5"/>
  <c r="S143" i="5" s="1"/>
  <c r="R145" i="5"/>
  <c r="S145" i="5" s="1"/>
  <c r="R146" i="5"/>
  <c r="S146" i="5" s="1"/>
  <c r="R147" i="5"/>
  <c r="S147" i="5" s="1"/>
  <c r="R148" i="5"/>
  <c r="S148" i="5" s="1"/>
  <c r="R150" i="5"/>
  <c r="S150" i="5" s="1"/>
  <c r="R151" i="5"/>
  <c r="S151" i="5" s="1"/>
  <c r="R152" i="5"/>
  <c r="S152" i="5" s="1"/>
  <c r="R153" i="5"/>
  <c r="S153" i="5" s="1"/>
  <c r="R157" i="5"/>
  <c r="S157" i="5" s="1"/>
  <c r="R158" i="5"/>
  <c r="S158" i="5" s="1"/>
  <c r="R159" i="5"/>
  <c r="S159" i="5" s="1"/>
  <c r="R160" i="5"/>
  <c r="S160" i="5" s="1"/>
  <c r="R163" i="5"/>
  <c r="S163" i="5" s="1"/>
  <c r="R164" i="5"/>
  <c r="S164" i="5" s="1"/>
  <c r="R165" i="5"/>
  <c r="S165" i="5" s="1"/>
  <c r="R167" i="5"/>
  <c r="S167" i="5" s="1"/>
  <c r="R168" i="5"/>
  <c r="S168" i="5" s="1"/>
  <c r="R170" i="5"/>
  <c r="S170" i="5" s="1"/>
  <c r="R171" i="5"/>
  <c r="S171" i="5" s="1"/>
  <c r="R172" i="5"/>
  <c r="S172" i="5" s="1"/>
  <c r="R173" i="5"/>
  <c r="S173" i="5" s="1"/>
  <c r="R174" i="5"/>
  <c r="S174" i="5" s="1"/>
  <c r="R176" i="5"/>
  <c r="S176" i="5" s="1"/>
  <c r="R177" i="5"/>
  <c r="S177" i="5" s="1"/>
  <c r="R178" i="5"/>
  <c r="S178" i="5" s="1"/>
  <c r="R179" i="5"/>
  <c r="S179" i="5" s="1"/>
  <c r="R180" i="5"/>
  <c r="S180" i="5" s="1"/>
  <c r="R182" i="5"/>
  <c r="S182" i="5" s="1"/>
  <c r="R183" i="5"/>
  <c r="S183" i="5" s="1"/>
  <c r="R185" i="5"/>
  <c r="S185" i="5" s="1"/>
  <c r="R186" i="5"/>
  <c r="S186" i="5" s="1"/>
  <c r="R190" i="5"/>
  <c r="S190" i="5" s="1"/>
  <c r="R191" i="5"/>
  <c r="S191" i="5" s="1"/>
  <c r="R192" i="5"/>
  <c r="S192" i="5" s="1"/>
  <c r="R193" i="5"/>
  <c r="S193" i="5" s="1"/>
  <c r="R195" i="5"/>
  <c r="S195" i="5" s="1"/>
  <c r="R196" i="5"/>
  <c r="S196" i="5" s="1"/>
  <c r="R198" i="5"/>
  <c r="S198" i="5" s="1"/>
  <c r="R199" i="5"/>
  <c r="S199" i="5" s="1"/>
  <c r="R200" i="5"/>
  <c r="S200" i="5" s="1"/>
  <c r="R203" i="5"/>
  <c r="S203" i="5" s="1"/>
  <c r="R204" i="5"/>
  <c r="S204" i="5" s="1"/>
  <c r="R205" i="5"/>
  <c r="S205" i="5" s="1"/>
  <c r="R208" i="5"/>
  <c r="S208" i="5" s="1"/>
  <c r="R209" i="5"/>
  <c r="S209" i="5" s="1"/>
  <c r="R210" i="5"/>
  <c r="S210" i="5" s="1"/>
  <c r="R212" i="5"/>
  <c r="S212" i="5" s="1"/>
  <c r="R214" i="5"/>
  <c r="S214" i="5" s="1"/>
  <c r="R215" i="5"/>
  <c r="S215" i="5" s="1"/>
  <c r="R15" i="5"/>
  <c r="S15" i="5" s="1"/>
  <c r="S235" i="5" l="1"/>
  <c r="S237" i="5"/>
  <c r="S223" i="5"/>
  <c r="S226" i="5"/>
  <c r="S236" i="5"/>
  <c r="S227" i="5"/>
  <c r="S231" i="5"/>
  <c r="S216" i="5"/>
  <c r="Q216" i="5"/>
  <c r="P216" i="5"/>
  <c r="N216" i="5"/>
  <c r="O215" i="5"/>
  <c r="O214" i="5"/>
  <c r="Q213" i="5"/>
  <c r="P213" i="5"/>
  <c r="N213" i="5"/>
  <c r="O212" i="5"/>
  <c r="O210" i="5"/>
  <c r="O209" i="5"/>
  <c r="N207" i="5"/>
  <c r="Q207" i="5"/>
  <c r="P207" i="5"/>
  <c r="O205" i="5"/>
  <c r="O204" i="5"/>
  <c r="Q201" i="5"/>
  <c r="P201" i="5"/>
  <c r="N201" i="5"/>
  <c r="O200" i="5"/>
  <c r="O199" i="5"/>
  <c r="O198" i="5"/>
  <c r="Q197" i="5"/>
  <c r="P197" i="5"/>
  <c r="N197" i="5"/>
  <c r="O196" i="5"/>
  <c r="O195" i="5"/>
  <c r="Q194" i="5"/>
  <c r="P194" i="5"/>
  <c r="N194" i="5"/>
  <c r="O192" i="5"/>
  <c r="O194" i="5" s="1"/>
  <c r="Q187" i="5"/>
  <c r="P187" i="5"/>
  <c r="N187" i="5"/>
  <c r="O186" i="5"/>
  <c r="O185" i="5"/>
  <c r="Q184" i="5"/>
  <c r="P184" i="5"/>
  <c r="N184" i="5"/>
  <c r="O183" i="5"/>
  <c r="O182" i="5"/>
  <c r="Q181" i="5"/>
  <c r="P181" i="5"/>
  <c r="N181" i="5"/>
  <c r="O180" i="5"/>
  <c r="O179" i="5"/>
  <c r="O178" i="5"/>
  <c r="O177" i="5"/>
  <c r="O176" i="5"/>
  <c r="Q175" i="5"/>
  <c r="P175" i="5"/>
  <c r="N175" i="5"/>
  <c r="O174" i="5"/>
  <c r="O173" i="5"/>
  <c r="O172" i="5"/>
  <c r="O171" i="5"/>
  <c r="O170" i="5"/>
  <c r="Q169" i="5"/>
  <c r="P169" i="5"/>
  <c r="N169" i="5"/>
  <c r="O168" i="5"/>
  <c r="O167" i="5"/>
  <c r="Q166" i="5"/>
  <c r="P166" i="5"/>
  <c r="N166" i="5"/>
  <c r="O165" i="5"/>
  <c r="O164" i="5"/>
  <c r="Q161" i="5"/>
  <c r="Q162" i="5" s="1"/>
  <c r="P161" i="5"/>
  <c r="P162" i="5" s="1"/>
  <c r="N161" i="5"/>
  <c r="N162" i="5" s="1"/>
  <c r="O160" i="5"/>
  <c r="O159" i="5"/>
  <c r="Q154" i="5"/>
  <c r="P154" i="5"/>
  <c r="N154" i="5"/>
  <c r="O153" i="5"/>
  <c r="O152" i="5"/>
  <c r="O151" i="5"/>
  <c r="O150" i="5"/>
  <c r="Q149" i="5"/>
  <c r="P149" i="5"/>
  <c r="N149" i="5"/>
  <c r="O148" i="5"/>
  <c r="O147" i="5"/>
  <c r="O146" i="5"/>
  <c r="O145" i="5"/>
  <c r="Q144" i="5"/>
  <c r="P144" i="5"/>
  <c r="N144" i="5"/>
  <c r="O143" i="5"/>
  <c r="O142" i="5"/>
  <c r="O141" i="5"/>
  <c r="Q140" i="5"/>
  <c r="P140" i="5"/>
  <c r="N140" i="5"/>
  <c r="O139" i="5"/>
  <c r="O138" i="5"/>
  <c r="O137" i="5"/>
  <c r="Q136" i="5"/>
  <c r="P136" i="5"/>
  <c r="N136" i="5"/>
  <c r="O135" i="5"/>
  <c r="O134" i="5"/>
  <c r="O133" i="5"/>
  <c r="Q130" i="5"/>
  <c r="P130" i="5"/>
  <c r="N130" i="5"/>
  <c r="O129" i="5"/>
  <c r="O128" i="5"/>
  <c r="O127" i="5"/>
  <c r="Q126" i="5"/>
  <c r="P126" i="5"/>
  <c r="N126" i="5"/>
  <c r="O125" i="5"/>
  <c r="O124" i="5"/>
  <c r="O123" i="5"/>
  <c r="O122" i="5"/>
  <c r="O121" i="5"/>
  <c r="O120" i="5"/>
  <c r="Q119" i="5"/>
  <c r="P119" i="5"/>
  <c r="N119" i="5"/>
  <c r="O118" i="5"/>
  <c r="O117" i="5"/>
  <c r="O116" i="5"/>
  <c r="O115" i="5"/>
  <c r="O114" i="5"/>
  <c r="O113" i="5"/>
  <c r="Q112" i="5"/>
  <c r="P112" i="5"/>
  <c r="O111" i="5"/>
  <c r="O110" i="5"/>
  <c r="O109" i="5"/>
  <c r="O108" i="5"/>
  <c r="O107" i="5"/>
  <c r="O106" i="5"/>
  <c r="O105" i="5"/>
  <c r="Q104" i="5"/>
  <c r="P104" i="5"/>
  <c r="N104" i="5"/>
  <c r="O103" i="5"/>
  <c r="O102" i="5"/>
  <c r="O101" i="5"/>
  <c r="O100" i="5"/>
  <c r="O99" i="5"/>
  <c r="O98" i="5"/>
  <c r="O97" i="5"/>
  <c r="Q96" i="5"/>
  <c r="P96" i="5"/>
  <c r="N96" i="5"/>
  <c r="O95" i="5"/>
  <c r="O94" i="5"/>
  <c r="O93" i="5"/>
  <c r="O92" i="5"/>
  <c r="O91" i="5"/>
  <c r="Q90" i="5"/>
  <c r="P90" i="5"/>
  <c r="N90" i="5"/>
  <c r="O89" i="5"/>
  <c r="O88" i="5"/>
  <c r="Q87" i="5"/>
  <c r="P87" i="5"/>
  <c r="N87" i="5"/>
  <c r="O86" i="5"/>
  <c r="O85" i="5"/>
  <c r="O84" i="5"/>
  <c r="Q79" i="5"/>
  <c r="P79" i="5"/>
  <c r="N79" i="5"/>
  <c r="O78" i="5"/>
  <c r="O77" i="5"/>
  <c r="Q76" i="5"/>
  <c r="P76" i="5"/>
  <c r="N76" i="5"/>
  <c r="O75" i="5"/>
  <c r="O74" i="5"/>
  <c r="O73" i="5"/>
  <c r="Q72" i="5"/>
  <c r="P72" i="5"/>
  <c r="O71" i="5"/>
  <c r="O70" i="5"/>
  <c r="O69" i="5"/>
  <c r="O68" i="5"/>
  <c r="O67" i="5"/>
  <c r="O66" i="5"/>
  <c r="Q65" i="5"/>
  <c r="P65" i="5"/>
  <c r="N65" i="5"/>
  <c r="O64" i="5"/>
  <c r="O63" i="5"/>
  <c r="Q62" i="5"/>
  <c r="P62" i="5"/>
  <c r="N62" i="5"/>
  <c r="O61" i="5"/>
  <c r="O60" i="5"/>
  <c r="O59" i="5"/>
  <c r="Q58" i="5"/>
  <c r="P58" i="5"/>
  <c r="N58" i="5"/>
  <c r="O57" i="5"/>
  <c r="O56" i="5"/>
  <c r="O55" i="5"/>
  <c r="O54" i="5"/>
  <c r="Q53" i="5"/>
  <c r="P53" i="5"/>
  <c r="N53" i="5"/>
  <c r="O52" i="5"/>
  <c r="O51" i="5"/>
  <c r="O50" i="5"/>
  <c r="O49" i="5"/>
  <c r="Q48" i="5"/>
  <c r="P48" i="5"/>
  <c r="N48" i="5"/>
  <c r="O47" i="5"/>
  <c r="O46" i="5"/>
  <c r="O45" i="5"/>
  <c r="O44" i="5"/>
  <c r="O43" i="5"/>
  <c r="Q40" i="5"/>
  <c r="P40" i="5"/>
  <c r="N40" i="5"/>
  <c r="O39" i="5"/>
  <c r="O38" i="5"/>
  <c r="Q37" i="5"/>
  <c r="P37" i="5"/>
  <c r="N37" i="5"/>
  <c r="O35" i="5"/>
  <c r="O37" i="5" s="1"/>
  <c r="Q34" i="5"/>
  <c r="P34" i="5"/>
  <c r="N34" i="5"/>
  <c r="O33" i="5"/>
  <c r="O32" i="5"/>
  <c r="O31" i="5"/>
  <c r="O30" i="5"/>
  <c r="Q29" i="5"/>
  <c r="P29" i="5"/>
  <c r="N29" i="5"/>
  <c r="O28" i="5"/>
  <c r="O26" i="5"/>
  <c r="Q25" i="5"/>
  <c r="P25" i="5"/>
  <c r="N25" i="5"/>
  <c r="O24" i="5"/>
  <c r="O23" i="5"/>
  <c r="Q22" i="5"/>
  <c r="P22" i="5"/>
  <c r="N22" i="5"/>
  <c r="O20" i="5"/>
  <c r="O22" i="5" s="1"/>
  <c r="Q19" i="5"/>
  <c r="P19" i="5"/>
  <c r="N19" i="5"/>
  <c r="O18" i="5"/>
  <c r="O17" i="5"/>
  <c r="O16" i="5"/>
  <c r="O15" i="5"/>
  <c r="R216" i="5"/>
  <c r="T216" i="5"/>
  <c r="T217" i="5" s="1"/>
  <c r="R223" i="5"/>
  <c r="T223" i="5"/>
  <c r="R224" i="5"/>
  <c r="T224" i="5"/>
  <c r="R225" i="5"/>
  <c r="T225" i="5"/>
  <c r="R226" i="5"/>
  <c r="T226" i="5"/>
  <c r="R227" i="5"/>
  <c r="T227" i="5"/>
  <c r="R228" i="5"/>
  <c r="T228" i="5"/>
  <c r="R229" i="5"/>
  <c r="T229" i="5"/>
  <c r="R230" i="5"/>
  <c r="T230" i="5"/>
  <c r="R231" i="5"/>
  <c r="T231" i="5"/>
  <c r="R232" i="5"/>
  <c r="T232" i="5"/>
  <c r="T234" i="5"/>
  <c r="R235" i="5"/>
  <c r="T235" i="5"/>
  <c r="R236" i="5"/>
  <c r="T236" i="5"/>
  <c r="R237" i="5"/>
  <c r="T237" i="5"/>
  <c r="K32" i="5"/>
  <c r="K33" i="5"/>
  <c r="S233" i="5" l="1"/>
  <c r="Q188" i="5"/>
  <c r="N188" i="5"/>
  <c r="P188" i="5"/>
  <c r="S222" i="5"/>
  <c r="O206" i="5"/>
  <c r="O207" i="5" s="1"/>
  <c r="O161" i="5"/>
  <c r="O162" i="5" s="1"/>
  <c r="Q217" i="5"/>
  <c r="Q202" i="5"/>
  <c r="O213" i="5"/>
  <c r="O29" i="5"/>
  <c r="O136" i="5"/>
  <c r="O197" i="5"/>
  <c r="O216" i="5"/>
  <c r="O25" i="5"/>
  <c r="O34" i="5"/>
  <c r="O72" i="5"/>
  <c r="O90" i="5"/>
  <c r="O96" i="5"/>
  <c r="O104" i="5"/>
  <c r="P155" i="5"/>
  <c r="O144" i="5"/>
  <c r="O175" i="5"/>
  <c r="O181" i="5"/>
  <c r="T218" i="5"/>
  <c r="P80" i="5"/>
  <c r="O62" i="5"/>
  <c r="O76" i="5"/>
  <c r="O169" i="5"/>
  <c r="O40" i="5"/>
  <c r="O166" i="5"/>
  <c r="O184" i="5"/>
  <c r="T233" i="5"/>
  <c r="T222" i="5"/>
  <c r="O19" i="5"/>
  <c r="P41" i="5"/>
  <c r="O48" i="5"/>
  <c r="N80" i="5"/>
  <c r="O87" i="5"/>
  <c r="N131" i="5"/>
  <c r="O119" i="5"/>
  <c r="Q155" i="5"/>
  <c r="O154" i="5"/>
  <c r="N202" i="5"/>
  <c r="P202" i="5"/>
  <c r="R222" i="5"/>
  <c r="Q41" i="5"/>
  <c r="Q80" i="5"/>
  <c r="P131" i="5"/>
  <c r="P156" i="5" s="1"/>
  <c r="O112" i="5"/>
  <c r="O130" i="5"/>
  <c r="O140" i="5"/>
  <c r="O149" i="5"/>
  <c r="P217" i="5"/>
  <c r="R233" i="5"/>
  <c r="O53" i="5"/>
  <c r="O58" i="5"/>
  <c r="O65" i="5"/>
  <c r="O79" i="5"/>
  <c r="Q131" i="5"/>
  <c r="Q156" i="5" s="1"/>
  <c r="O126" i="5"/>
  <c r="N155" i="5"/>
  <c r="O187" i="5"/>
  <c r="O201" i="5"/>
  <c r="N217" i="5"/>
  <c r="N41" i="5"/>
  <c r="K196" i="5"/>
  <c r="K173" i="5"/>
  <c r="O217" i="5" l="1"/>
  <c r="Q218" i="5"/>
  <c r="S221" i="5"/>
  <c r="O188" i="5"/>
  <c r="O189" i="5" s="1"/>
  <c r="Q189" i="5"/>
  <c r="O202" i="5"/>
  <c r="N189" i="5"/>
  <c r="O80" i="5"/>
  <c r="P81" i="5"/>
  <c r="P189" i="5"/>
  <c r="R221" i="5"/>
  <c r="O155" i="5"/>
  <c r="P218" i="5"/>
  <c r="N156" i="5"/>
  <c r="O41" i="5"/>
  <c r="N81" i="5"/>
  <c r="O131" i="5"/>
  <c r="N218" i="5"/>
  <c r="T221" i="5"/>
  <c r="Q81" i="5"/>
  <c r="K28" i="5"/>
  <c r="K47" i="5"/>
  <c r="K95" i="5"/>
  <c r="O218" i="5" l="1"/>
  <c r="Q219" i="5"/>
  <c r="P219" i="5"/>
  <c r="O81" i="5"/>
  <c r="O156" i="5"/>
  <c r="N219" i="5"/>
  <c r="T219" i="5"/>
  <c r="K44" i="5"/>
  <c r="K45" i="5"/>
  <c r="K85" i="5"/>
  <c r="O219" i="5" l="1"/>
  <c r="K171" i="5"/>
  <c r="K172" i="5"/>
  <c r="M187" i="5"/>
  <c r="L187" i="5"/>
  <c r="J187" i="5"/>
  <c r="I187" i="5"/>
  <c r="R187" i="5" s="1"/>
  <c r="K186" i="5"/>
  <c r="K185" i="5"/>
  <c r="K182" i="5"/>
  <c r="K73" i="5"/>
  <c r="S187" i="5" l="1"/>
  <c r="K187" i="5"/>
  <c r="K93" i="5"/>
  <c r="K168" i="5"/>
  <c r="K111" i="5"/>
  <c r="K17" i="5"/>
  <c r="K134" i="5"/>
  <c r="K200" i="5"/>
  <c r="K198" i="5"/>
  <c r="K199" i="5"/>
  <c r="K54" i="5" l="1"/>
  <c r="K50" i="5"/>
  <c r="K51" i="5"/>
  <c r="K52" i="5"/>
  <c r="K49" i="5"/>
  <c r="K23" i="5"/>
  <c r="K39" i="5" l="1"/>
  <c r="K31" i="5"/>
  <c r="J181" i="5"/>
  <c r="L181" i="5"/>
  <c r="M181" i="5"/>
  <c r="I181" i="5"/>
  <c r="R181" i="5" s="1"/>
  <c r="S181" i="5" l="1"/>
  <c r="K179" i="5"/>
  <c r="K180" i="5"/>
  <c r="K178" i="5"/>
  <c r="K128" i="5"/>
  <c r="K174" i="5"/>
  <c r="J154" i="5" l="1"/>
  <c r="K152" i="5"/>
  <c r="J112" i="5" l="1"/>
  <c r="L112" i="5"/>
  <c r="M112" i="5"/>
  <c r="I112" i="5"/>
  <c r="R112" i="5" s="1"/>
  <c r="K210" i="5"/>
  <c r="K113" i="5"/>
  <c r="K114" i="5"/>
  <c r="K129" i="5"/>
  <c r="K127" i="5"/>
  <c r="K137" i="5"/>
  <c r="K142" i="5"/>
  <c r="K151" i="5"/>
  <c r="K153" i="5"/>
  <c r="K165" i="5"/>
  <c r="K205" i="5"/>
  <c r="K204" i="5"/>
  <c r="L154" i="5"/>
  <c r="M154" i="5"/>
  <c r="I154" i="5"/>
  <c r="R154" i="5" s="1"/>
  <c r="S154" i="5" s="1"/>
  <c r="K146" i="5"/>
  <c r="K147" i="5"/>
  <c r="K148" i="5"/>
  <c r="I149" i="5"/>
  <c r="R149" i="5" s="1"/>
  <c r="K141" i="5"/>
  <c r="I140" i="5"/>
  <c r="R140" i="5" s="1"/>
  <c r="I130" i="5"/>
  <c r="R130" i="5" s="1"/>
  <c r="J119" i="5"/>
  <c r="J126" i="5"/>
  <c r="L126" i="5"/>
  <c r="M126" i="5"/>
  <c r="I126" i="5"/>
  <c r="R126" i="5" s="1"/>
  <c r="K121" i="5"/>
  <c r="I104" i="5"/>
  <c r="R104" i="5" s="1"/>
  <c r="I96" i="5"/>
  <c r="R96" i="5" s="1"/>
  <c r="I90" i="5"/>
  <c r="R90" i="5" s="1"/>
  <c r="K84" i="5"/>
  <c r="I76" i="5"/>
  <c r="R76" i="5" s="1"/>
  <c r="I72" i="5"/>
  <c r="R72" i="5" s="1"/>
  <c r="J62" i="5"/>
  <c r="J58" i="5"/>
  <c r="I58" i="5"/>
  <c r="R58" i="5" s="1"/>
  <c r="J53" i="5"/>
  <c r="L53" i="5"/>
  <c r="M53" i="5"/>
  <c r="I53" i="5"/>
  <c r="R53" i="5" s="1"/>
  <c r="I48" i="5"/>
  <c r="R48" i="5" s="1"/>
  <c r="J19" i="5"/>
  <c r="K26" i="5"/>
  <c r="K20" i="5"/>
  <c r="I19" i="5"/>
  <c r="R19" i="5" s="1"/>
  <c r="K206" i="5" l="1"/>
  <c r="S53" i="5"/>
  <c r="S58" i="5"/>
  <c r="S126" i="5"/>
  <c r="S19" i="5"/>
  <c r="S112" i="5"/>
  <c r="K68" i="5"/>
  <c r="K195" i="5" l="1"/>
  <c r="K135" i="5"/>
  <c r="K133" i="5"/>
  <c r="K123" i="5"/>
  <c r="J34" i="5" l="1"/>
  <c r="L34" i="5"/>
  <c r="M34" i="5"/>
  <c r="K102" i="5" l="1"/>
  <c r="J130" i="5" l="1"/>
  <c r="S130" i="5" s="1"/>
  <c r="K130" i="5"/>
  <c r="L130" i="5"/>
  <c r="M130" i="5"/>
  <c r="K60" i="5" l="1"/>
  <c r="J227" i="5" l="1"/>
  <c r="U227" i="5" s="1"/>
  <c r="I227" i="5"/>
  <c r="K77" i="5" l="1"/>
  <c r="I234" i="5" l="1"/>
  <c r="I232" i="5"/>
  <c r="J232" i="5"/>
  <c r="K117" i="5" l="1"/>
  <c r="K109" i="5"/>
  <c r="K100" i="5"/>
  <c r="J40" i="5" l="1"/>
  <c r="L40" i="5"/>
  <c r="M40" i="5"/>
  <c r="I40" i="5"/>
  <c r="R40" i="5" s="1"/>
  <c r="K38" i="5"/>
  <c r="S40" i="5" l="1"/>
  <c r="K40" i="5"/>
  <c r="K89" i="5" l="1"/>
  <c r="K46" i="5" l="1"/>
  <c r="K99" i="5" l="1"/>
  <c r="K214" i="5" l="1"/>
  <c r="I119" i="5" l="1"/>
  <c r="R119" i="5" s="1"/>
  <c r="S119" i="5" s="1"/>
  <c r="I226" i="5"/>
  <c r="I225" i="5"/>
  <c r="I224" i="5"/>
  <c r="I223" i="5"/>
  <c r="J237" i="5"/>
  <c r="U237" i="5" s="1"/>
  <c r="J236" i="5"/>
  <c r="U236" i="5" s="1"/>
  <c r="J235" i="5"/>
  <c r="U235" i="5" s="1"/>
  <c r="J231" i="5"/>
  <c r="U231" i="5" s="1"/>
  <c r="J229" i="5"/>
  <c r="U229" i="5" s="1"/>
  <c r="J228" i="5"/>
  <c r="U228" i="5" s="1"/>
  <c r="J226" i="5"/>
  <c r="U226" i="5" s="1"/>
  <c r="J225" i="5"/>
  <c r="J224" i="5"/>
  <c r="J223" i="5"/>
  <c r="U223" i="5" s="1"/>
  <c r="I237" i="5"/>
  <c r="I236" i="5"/>
  <c r="I235" i="5"/>
  <c r="I231" i="5"/>
  <c r="I230" i="5"/>
  <c r="I229" i="5"/>
  <c r="I228" i="5"/>
  <c r="I216" i="5"/>
  <c r="J213" i="5"/>
  <c r="L213" i="5"/>
  <c r="M213" i="5"/>
  <c r="I213" i="5"/>
  <c r="R213" i="5" s="1"/>
  <c r="L206" i="5"/>
  <c r="R206" i="5"/>
  <c r="S206" i="5" s="1"/>
  <c r="J201" i="5"/>
  <c r="L201" i="5"/>
  <c r="M201" i="5"/>
  <c r="I201" i="5"/>
  <c r="R201" i="5" s="1"/>
  <c r="J197" i="5"/>
  <c r="L197" i="5"/>
  <c r="M197" i="5"/>
  <c r="I197" i="5"/>
  <c r="R197" i="5" s="1"/>
  <c r="J194" i="5"/>
  <c r="L194" i="5"/>
  <c r="M194" i="5"/>
  <c r="I194" i="5"/>
  <c r="R194" i="5" s="1"/>
  <c r="J175" i="5"/>
  <c r="L175" i="5"/>
  <c r="M175" i="5"/>
  <c r="I175" i="5"/>
  <c r="R175" i="5" s="1"/>
  <c r="J144" i="5"/>
  <c r="L144" i="5"/>
  <c r="M144" i="5"/>
  <c r="I144" i="5"/>
  <c r="R144" i="5" s="1"/>
  <c r="J140" i="5"/>
  <c r="S140" i="5" s="1"/>
  <c r="L140" i="5"/>
  <c r="M140" i="5"/>
  <c r="J136" i="5"/>
  <c r="L136" i="5"/>
  <c r="M136" i="5"/>
  <c r="I136" i="5"/>
  <c r="R136" i="5" s="1"/>
  <c r="L119" i="5"/>
  <c r="M119" i="5"/>
  <c r="J104" i="5"/>
  <c r="S104" i="5" s="1"/>
  <c r="L104" i="5"/>
  <c r="M104" i="5"/>
  <c r="J96" i="5"/>
  <c r="S96" i="5" s="1"/>
  <c r="L96" i="5"/>
  <c r="M96" i="5"/>
  <c r="J90" i="5"/>
  <c r="S90" i="5" s="1"/>
  <c r="L90" i="5"/>
  <c r="M90" i="5"/>
  <c r="J87" i="5"/>
  <c r="L87" i="5"/>
  <c r="M87" i="5"/>
  <c r="I87" i="5"/>
  <c r="I79" i="5"/>
  <c r="R79" i="5" s="1"/>
  <c r="J76" i="5"/>
  <c r="S76" i="5" s="1"/>
  <c r="L76" i="5"/>
  <c r="M76" i="5"/>
  <c r="J72" i="5"/>
  <c r="S72" i="5" s="1"/>
  <c r="L72" i="5"/>
  <c r="M72" i="5"/>
  <c r="I65" i="5"/>
  <c r="R65" i="5" s="1"/>
  <c r="L62" i="5"/>
  <c r="M62" i="5"/>
  <c r="I62" i="5"/>
  <c r="R62" i="5" s="1"/>
  <c r="S62" i="5" s="1"/>
  <c r="J48" i="5"/>
  <c r="S48" i="5" s="1"/>
  <c r="L48" i="5"/>
  <c r="M48" i="5"/>
  <c r="I37" i="5"/>
  <c r="R37" i="5" s="1"/>
  <c r="I34" i="5"/>
  <c r="R34" i="5" s="1"/>
  <c r="S34" i="5" s="1"/>
  <c r="J29" i="5"/>
  <c r="L29" i="5"/>
  <c r="M29" i="5"/>
  <c r="I29" i="5"/>
  <c r="R29" i="5" s="1"/>
  <c r="J25" i="5"/>
  <c r="L25" i="5"/>
  <c r="M25" i="5"/>
  <c r="I25" i="5"/>
  <c r="R25" i="5" s="1"/>
  <c r="J22" i="5"/>
  <c r="L22" i="5"/>
  <c r="M22" i="5"/>
  <c r="I22" i="5"/>
  <c r="R22" i="5" s="1"/>
  <c r="L19" i="5"/>
  <c r="M19" i="5"/>
  <c r="S22" i="5" l="1"/>
  <c r="S29" i="5"/>
  <c r="S136" i="5"/>
  <c r="S197" i="5"/>
  <c r="S201" i="5"/>
  <c r="S25" i="5"/>
  <c r="S144" i="5"/>
  <c r="S175" i="5"/>
  <c r="S194" i="5"/>
  <c r="S213" i="5"/>
  <c r="S217" i="5" s="1"/>
  <c r="R217" i="5"/>
  <c r="I131" i="5"/>
  <c r="R131" i="5" s="1"/>
  <c r="R87" i="5"/>
  <c r="S87" i="5" s="1"/>
  <c r="M131" i="5"/>
  <c r="L131" i="5"/>
  <c r="J131" i="5"/>
  <c r="I80" i="5"/>
  <c r="R80" i="5" s="1"/>
  <c r="I41" i="5"/>
  <c r="R41" i="5" s="1"/>
  <c r="I202" i="5"/>
  <c r="R202" i="5" s="1"/>
  <c r="L202" i="5"/>
  <c r="J202" i="5"/>
  <c r="M202" i="5"/>
  <c r="I222" i="5"/>
  <c r="I233" i="5"/>
  <c r="S202" i="5" l="1"/>
  <c r="S131" i="5"/>
  <c r="K86" i="5"/>
  <c r="K215" i="5" l="1"/>
  <c r="K212" i="5"/>
  <c r="K209" i="5"/>
  <c r="K192" i="5"/>
  <c r="K170" i="5"/>
  <c r="K167" i="5"/>
  <c r="K159" i="5"/>
  <c r="K150" i="5"/>
  <c r="K154" i="5" s="1"/>
  <c r="K145" i="5"/>
  <c r="K143" i="5"/>
  <c r="K139" i="5"/>
  <c r="K138" i="5"/>
  <c r="K125" i="5"/>
  <c r="K124" i="5"/>
  <c r="K122" i="5"/>
  <c r="K120" i="5"/>
  <c r="K115" i="5"/>
  <c r="K116" i="5"/>
  <c r="K118" i="5"/>
  <c r="K107" i="5"/>
  <c r="K108" i="5"/>
  <c r="K110" i="5"/>
  <c r="K106" i="5"/>
  <c r="K105" i="5"/>
  <c r="K103" i="5"/>
  <c r="K101" i="5"/>
  <c r="K98" i="5"/>
  <c r="K97" i="5"/>
  <c r="K112" i="5" l="1"/>
  <c r="K126" i="5"/>
  <c r="K213" i="5"/>
  <c r="K119" i="5"/>
  <c r="K140" i="5"/>
  <c r="K144" i="5"/>
  <c r="K175" i="5"/>
  <c r="K194" i="5"/>
  <c r="K197" i="5"/>
  <c r="K104" i="5"/>
  <c r="K201" i="5"/>
  <c r="K75" i="5"/>
  <c r="K74" i="5"/>
  <c r="K71" i="5"/>
  <c r="K70" i="5"/>
  <c r="K69" i="5"/>
  <c r="K67" i="5"/>
  <c r="K66" i="5"/>
  <c r="K63" i="5"/>
  <c r="K24" i="5"/>
  <c r="K16" i="5"/>
  <c r="K18" i="5"/>
  <c r="K202" i="5" l="1"/>
  <c r="K72" i="5"/>
  <c r="K76" i="5"/>
  <c r="J79" i="5" l="1"/>
  <c r="S79" i="5" s="1"/>
  <c r="K56" i="5" l="1"/>
  <c r="K35" i="5"/>
  <c r="K55" i="5"/>
  <c r="K91" i="5"/>
  <c r="K53" i="5"/>
  <c r="J149" i="5"/>
  <c r="S149" i="5" s="1"/>
  <c r="L149" i="5"/>
  <c r="M149" i="5"/>
  <c r="K92" i="5"/>
  <c r="K94" i="5"/>
  <c r="K59" i="5"/>
  <c r="K57" i="5"/>
  <c r="J207" i="5"/>
  <c r="L58" i="5"/>
  <c r="M58" i="5"/>
  <c r="L79" i="5"/>
  <c r="M79" i="5"/>
  <c r="K177" i="5"/>
  <c r="K176" i="5"/>
  <c r="K88" i="5"/>
  <c r="K78" i="5"/>
  <c r="K64" i="5"/>
  <c r="M161" i="5"/>
  <c r="M162" i="5" s="1"/>
  <c r="L161" i="5"/>
  <c r="L162" i="5" s="1"/>
  <c r="J161" i="5"/>
  <c r="J162" i="5" s="1"/>
  <c r="I161" i="5"/>
  <c r="K160" i="5"/>
  <c r="K183" i="5"/>
  <c r="I207" i="5"/>
  <c r="R207" i="5" s="1"/>
  <c r="I184" i="5"/>
  <c r="R184" i="5" s="1"/>
  <c r="I169" i="5"/>
  <c r="R169" i="5" s="1"/>
  <c r="I166" i="5"/>
  <c r="M184" i="5"/>
  <c r="L184" i="5"/>
  <c r="J184" i="5"/>
  <c r="J230" i="5"/>
  <c r="L207" i="5"/>
  <c r="M207" i="5"/>
  <c r="K43" i="5"/>
  <c r="K30" i="5"/>
  <c r="L216" i="5"/>
  <c r="M216" i="5"/>
  <c r="M169" i="5"/>
  <c r="L169" i="5"/>
  <c r="J169" i="5"/>
  <c r="M166" i="5"/>
  <c r="L166" i="5"/>
  <c r="L188" i="5" s="1"/>
  <c r="J166" i="5"/>
  <c r="K164" i="5"/>
  <c r="J216" i="5"/>
  <c r="J65" i="5"/>
  <c r="S65" i="5" s="1"/>
  <c r="L65" i="5"/>
  <c r="M65" i="5"/>
  <c r="K61" i="5"/>
  <c r="M37" i="5"/>
  <c r="L37" i="5"/>
  <c r="J37" i="5"/>
  <c r="S37" i="5" s="1"/>
  <c r="K15" i="5"/>
  <c r="R161" i="5" l="1"/>
  <c r="S161" i="5" s="1"/>
  <c r="I162" i="5"/>
  <c r="R162" i="5" s="1"/>
  <c r="R166" i="5"/>
  <c r="I188" i="5"/>
  <c r="R188" i="5" s="1"/>
  <c r="M188" i="5"/>
  <c r="J188" i="5"/>
  <c r="S166" i="5"/>
  <c r="S207" i="5"/>
  <c r="S218" i="5" s="1"/>
  <c r="R218" i="5"/>
  <c r="S169" i="5"/>
  <c r="S184" i="5"/>
  <c r="J80" i="5"/>
  <c r="S80" i="5" s="1"/>
  <c r="K169" i="5"/>
  <c r="L41" i="5"/>
  <c r="J41" i="5"/>
  <c r="S41" i="5" s="1"/>
  <c r="M41" i="5"/>
  <c r="M80" i="5"/>
  <c r="L80" i="5"/>
  <c r="K181" i="5"/>
  <c r="K34" i="5"/>
  <c r="K19" i="5"/>
  <c r="J222" i="5"/>
  <c r="K29" i="5"/>
  <c r="K48" i="5"/>
  <c r="K22" i="5"/>
  <c r="I155" i="5"/>
  <c r="R155" i="5" s="1"/>
  <c r="L155" i="5"/>
  <c r="K62" i="5"/>
  <c r="K96" i="5"/>
  <c r="K25" i="5"/>
  <c r="K136" i="5"/>
  <c r="K90" i="5"/>
  <c r="M155" i="5"/>
  <c r="J155" i="5"/>
  <c r="K87" i="5"/>
  <c r="K166" i="5"/>
  <c r="K216" i="5"/>
  <c r="M217" i="5"/>
  <c r="K161" i="5"/>
  <c r="K162" i="5" s="1"/>
  <c r="K65" i="5"/>
  <c r="L217" i="5"/>
  <c r="I217" i="5"/>
  <c r="K79" i="5"/>
  <c r="K184" i="5"/>
  <c r="K207" i="5"/>
  <c r="J233" i="5"/>
  <c r="K149" i="5"/>
  <c r="K37" i="5"/>
  <c r="K58" i="5"/>
  <c r="J217" i="5"/>
  <c r="K188" i="5" l="1"/>
  <c r="S155" i="5"/>
  <c r="S162" i="5"/>
  <c r="S188" i="5"/>
  <c r="K131" i="5"/>
  <c r="K41" i="5"/>
  <c r="K80" i="5"/>
  <c r="J189" i="5"/>
  <c r="L189" i="5"/>
  <c r="M189" i="5"/>
  <c r="K155" i="5"/>
  <c r="K217" i="5"/>
  <c r="J156" i="5"/>
  <c r="M156" i="5"/>
  <c r="I189" i="5"/>
  <c r="R189" i="5" s="1"/>
  <c r="S189" i="5" s="1"/>
  <c r="L156" i="5"/>
  <c r="J218" i="5"/>
  <c r="L218" i="5"/>
  <c r="J81" i="5"/>
  <c r="I156" i="5"/>
  <c r="R156" i="5" s="1"/>
  <c r="M218" i="5"/>
  <c r="I81" i="5"/>
  <c r="R81" i="5" s="1"/>
  <c r="M81" i="5"/>
  <c r="L81" i="5"/>
  <c r="I218" i="5"/>
  <c r="J221" i="5"/>
  <c r="I221" i="5"/>
  <c r="S156" i="5" l="1"/>
  <c r="S81" i="5"/>
  <c r="R219" i="5"/>
  <c r="K189" i="5"/>
  <c r="L219" i="5"/>
  <c r="J219" i="5"/>
  <c r="K156" i="5"/>
  <c r="K218" i="5"/>
  <c r="K81" i="5"/>
  <c r="N234" i="5" s="1"/>
  <c r="N233" i="5" s="1"/>
  <c r="U233" i="5" s="1"/>
  <c r="M219" i="5"/>
  <c r="I219" i="5"/>
  <c r="S219" i="5" l="1"/>
  <c r="K219" i="5"/>
  <c r="N222" i="5" l="1"/>
  <c r="N221" i="5" l="1"/>
  <c r="U221" i="5" s="1"/>
  <c r="U222" i="5"/>
</calcChain>
</file>

<file path=xl/sharedStrings.xml><?xml version="1.0" encoding="utf-8"?>
<sst xmlns="http://schemas.openxmlformats.org/spreadsheetml/2006/main" count="995" uniqueCount="344">
  <si>
    <t>Programos tikslo kodas</t>
  </si>
  <si>
    <t>Uždavinio kodas</t>
  </si>
  <si>
    <t>Priemonės kodas</t>
  </si>
  <si>
    <t>Funkcinės klasifikacijos kodas</t>
  </si>
  <si>
    <t>išlaidoms</t>
  </si>
  <si>
    <t xml:space="preserve">iš jų </t>
  </si>
  <si>
    <t>turtui įsigyti</t>
  </si>
  <si>
    <t>Finansavimo šaltinis</t>
  </si>
  <si>
    <t>01</t>
  </si>
  <si>
    <t>02</t>
  </si>
  <si>
    <t>03</t>
  </si>
  <si>
    <t>04</t>
  </si>
  <si>
    <t>05</t>
  </si>
  <si>
    <t>06</t>
  </si>
  <si>
    <t>07</t>
  </si>
  <si>
    <t>10</t>
  </si>
  <si>
    <t>12</t>
  </si>
  <si>
    <t>13</t>
  </si>
  <si>
    <t>14</t>
  </si>
  <si>
    <t>15</t>
  </si>
  <si>
    <t>16</t>
  </si>
  <si>
    <t>20</t>
  </si>
  <si>
    <t>1</t>
  </si>
  <si>
    <t>2</t>
  </si>
  <si>
    <t>3</t>
  </si>
  <si>
    <t>4</t>
  </si>
  <si>
    <t>8</t>
  </si>
  <si>
    <t>08</t>
  </si>
  <si>
    <t>iš jų darbo užmokesčiui</t>
  </si>
  <si>
    <t>Iš viso uždaviniui:</t>
  </si>
  <si>
    <t>Iš viso:</t>
  </si>
  <si>
    <t>IŠ VISO PROGRAMAI:</t>
  </si>
  <si>
    <t>SB</t>
  </si>
  <si>
    <t>8.2.1.8</t>
  </si>
  <si>
    <t>8.2.1.2</t>
  </si>
  <si>
    <t>8.2.1.1</t>
  </si>
  <si>
    <t>iš viso</t>
  </si>
  <si>
    <t>Kodas</t>
  </si>
  <si>
    <t>Iš viso tikslui:</t>
  </si>
  <si>
    <t>5</t>
  </si>
  <si>
    <t>ES</t>
  </si>
  <si>
    <t>SP</t>
  </si>
  <si>
    <t>Savivaldybės biudžeto lėšos:</t>
  </si>
  <si>
    <t xml:space="preserve">Kiti šaltiniai: </t>
  </si>
  <si>
    <t>SL</t>
  </si>
  <si>
    <t>Pavadinimas</t>
  </si>
  <si>
    <t>VIP</t>
  </si>
  <si>
    <t xml:space="preserve">Priemonės pavadinimas </t>
  </si>
  <si>
    <t>Asignavimo valdytojo kodas*</t>
  </si>
  <si>
    <t>ZRSA</t>
  </si>
  <si>
    <t xml:space="preserve">Kalbininko K.Būgos gimtosios sodybos - muziejaus lankymo skatinimas </t>
  </si>
  <si>
    <t>Renginių sk.</t>
  </si>
  <si>
    <t>Profesionalaus meno sklaidos renginių (sceniniai, vaizduojamieji, literatūriniai, kūrybinių industrijų) organizavimas</t>
  </si>
  <si>
    <t>Bibliotekinė veikla: dokumentų fondas, e-paslaugos; informacinė-kultūrinė edukacija</t>
  </si>
  <si>
    <t>Edukacinės programos, skirtos kultūros paveldo pažinimui, amatų mokymams, kraštotyrai</t>
  </si>
  <si>
    <t>Virtualių kultūros kelių/maršrutų parengimas</t>
  </si>
  <si>
    <t>Projektų sk.</t>
  </si>
  <si>
    <t>Plenerų sk.</t>
  </si>
  <si>
    <t>Viešinimo produktų sk.</t>
  </si>
  <si>
    <t>Kol. sk., išvyk. sk., priem. sk</t>
  </si>
  <si>
    <t>Reng. sk., lankytojų sk.</t>
  </si>
  <si>
    <t>Seminarų sk., dalyvių sk.</t>
  </si>
  <si>
    <t>8.1.1.2</t>
  </si>
  <si>
    <t>ZKM</t>
  </si>
  <si>
    <t>ZKC</t>
  </si>
  <si>
    <t>ZVB</t>
  </si>
  <si>
    <t>KCDDG</t>
  </si>
  <si>
    <t xml:space="preserve">Kultūros centro Dusetų dailės galerijos veiklos užtikrinimas  </t>
  </si>
  <si>
    <t>Užtikrinti valstybinės reikšmės kultūros paveldo objektų priežiūrą</t>
  </si>
  <si>
    <t>Rūpintis vietos kultūros paveldo išsaugojimu</t>
  </si>
  <si>
    <t xml:space="preserve">Zarasų rajono savivaldybės kultūros centro tinklo veiklos užtikrinimas </t>
  </si>
  <si>
    <t>Organizuoti kultūrinės edukacijos veiklas siekiant socialinės atskirties mažinimo tikslinėms grupėms</t>
  </si>
  <si>
    <t xml:space="preserve">Zarasų krašto muziejaus tinklo veiklos užtikrinimas  </t>
  </si>
  <si>
    <t>Programoje naudojami sutrumpinimai: ZRSA - Zarasų rajono savivaldybės administracija; ZKC - Zarasų rajono savivaldybės kultūros centras; ZVB - Zarasų rajono savivaldybės viešosios biblioteka; ZKM - Zarasų krašto muziejus; KCDDG - Kultūros centras Dusetų dailės galerija.</t>
  </si>
  <si>
    <t>(1.3)</t>
  </si>
  <si>
    <t xml:space="preserve">Atskleisti Lietuvai ir pasauliui Zarasų krašto kultūrinį identitetą </t>
  </si>
  <si>
    <t>(1.3.1)</t>
  </si>
  <si>
    <t xml:space="preserve">Integruotis į  Europos ir Lietuvos  kultūros kelius </t>
  </si>
  <si>
    <t>(1.3.1.1)</t>
  </si>
  <si>
    <t>(1.3.1.2)</t>
  </si>
  <si>
    <t xml:space="preserve">Vietos išteklių vystymas integruoti į Europos žydų kultūros, Lietuvos Baltų kultūros kelius </t>
  </si>
  <si>
    <t>(1.3.1.5)</t>
  </si>
  <si>
    <t>(3.1.1.1)</t>
  </si>
  <si>
    <t>(3.1.1.2)</t>
  </si>
  <si>
    <t>(1.3.2)</t>
  </si>
  <si>
    <t xml:space="preserve">Stiprinti bendruomeniškumą ir ugdyti kūrybingumą </t>
  </si>
  <si>
    <t>(2.3.1.5)</t>
  </si>
  <si>
    <t>Užtikrinti kultūrinių paslaugų įvairovę</t>
  </si>
  <si>
    <t>(3.1)</t>
  </si>
  <si>
    <t>Išsaugoti reikšmingus kultūros paveldo objektus</t>
  </si>
  <si>
    <t>(3.2)</t>
  </si>
  <si>
    <t xml:space="preserve">Ugdyti kokybišką kultūrą atpažįstančią ir tradicijas puoselėjančią jaunąją kartą </t>
  </si>
  <si>
    <t>(3.2.1)</t>
  </si>
  <si>
    <t>3.2.1.5</t>
  </si>
  <si>
    <t>(3.2.1.4)</t>
  </si>
  <si>
    <t>(3.2.3)</t>
  </si>
  <si>
    <t xml:space="preserve">Remti ilgamečių tradicijų tęstinumą </t>
  </si>
  <si>
    <t xml:space="preserve">Skatinti konkurencingų kultūros renginių organizavimą </t>
  </si>
  <si>
    <t>Kurti patrauklias erdves vaikų ir jaunimo kultūrinei edukacijai</t>
  </si>
  <si>
    <t xml:space="preserve">Žiemos šventė ,,Sartai“ Dusetose </t>
  </si>
  <si>
    <t>Kalėdinių - Naujametinių renginių ciklas, Kalėdinių eglučių įžiebimui skirti renginiai, iliuminacinės priemonės</t>
  </si>
  <si>
    <t>1 lentelė</t>
  </si>
  <si>
    <t>Naujų knygų pav. sk./ egz. sk./ lankomumo vidurkis</t>
  </si>
  <si>
    <t xml:space="preserve">Zarasų rajono savivaldybės viešosios bibliotekos tinklo veiklos užtikrinimas </t>
  </si>
  <si>
    <t>(tūkst. Eur)</t>
  </si>
  <si>
    <t xml:space="preserve">KULTŪROS PLĖTROS PROGRAMA </t>
  </si>
  <si>
    <t>Savivaldybės pajamos iš surenkamų mokesčių (SB)</t>
  </si>
  <si>
    <t>Valstybės biudžeto dotacijų lėšos (VD)</t>
  </si>
  <si>
    <t>Pajamos už suteiktas mokamas paslaugas ir turto nuomą (SP)</t>
  </si>
  <si>
    <t>Valstybės investicijų plorgramos lėšos (VIP)</t>
  </si>
  <si>
    <t>Skolintos lėšos (Paskolos savivaldybės vardu) (SL)</t>
  </si>
  <si>
    <t>Speciali tikslinė dotacija vietinės reikšmės keliams (DK)</t>
  </si>
  <si>
    <t>Speciali tikslinė dotacija (VB)</t>
  </si>
  <si>
    <t>Kreditinės linijos lėšos (KL)</t>
  </si>
  <si>
    <t>Europos Sąjungos lėšos (ES)</t>
  </si>
  <si>
    <t>Kitos lėšos (Kt.)</t>
  </si>
  <si>
    <t>(2.3.1.6)</t>
  </si>
  <si>
    <t>3.2.1.2</t>
  </si>
  <si>
    <t>1.3.2.1</t>
  </si>
  <si>
    <t>1.3.2.2</t>
  </si>
  <si>
    <t>1.1.2.1</t>
  </si>
  <si>
    <t>3.2.2.3</t>
  </si>
  <si>
    <t>2.3.1.5</t>
  </si>
  <si>
    <t>2.3.</t>
  </si>
  <si>
    <t>2.3.1.</t>
  </si>
  <si>
    <t>Projekto „Antazavės dvaro antro aukšto vidaus patalpų sutvarkymas ir pritaikymas kūrybinėms stovykloms“ įgyvendinimas</t>
  </si>
  <si>
    <t xml:space="preserve">Programų sk., dalyvių sk. </t>
  </si>
  <si>
    <t>Bazinio pastato plotas kv.m.</t>
  </si>
  <si>
    <t>Projekto  ,,Renginių infrastruktūros atnaujinimas Zarasų miesto Didžiojoje saloje" įgyvendinimas</t>
  </si>
  <si>
    <t>17</t>
  </si>
  <si>
    <t>8.2.1.6</t>
  </si>
  <si>
    <t>_______________________</t>
  </si>
  <si>
    <t>Kol. sk., išvyk. sk.</t>
  </si>
  <si>
    <t>Projekto įgyvendinimas proc.</t>
  </si>
  <si>
    <t>Renginių, kurortinio, kultūrinio įvaizdžio rinkodara, taip pat ir e- rinkodara</t>
  </si>
  <si>
    <t>Period. leid. pav., naujų knygų pav. sk./ egz. sk internetas vipt tašk.</t>
  </si>
  <si>
    <t>Įsigytų tech. priem. sk.</t>
  </si>
  <si>
    <t>Ugdyti  vaikų ir jaunimo kūrybingumą ir kultūrinę savimonę, jaunimo iniciatyvų skatinimas</t>
  </si>
  <si>
    <t>VBF</t>
  </si>
  <si>
    <t>Valstybės biudžeto finansavimas (VBF)</t>
  </si>
  <si>
    <t>Mokinio lėšos (ML)</t>
  </si>
  <si>
    <t>Darb. sk.teritoriniuose padaliniuose (užimtų et. sk.)</t>
  </si>
  <si>
    <t>Bendras darb. sk. (užimtų et. sk.)</t>
  </si>
  <si>
    <t>Tarptautinis bendradarbiavimas su rajono Savivaldybės partneriais ir bendrų projektų dalinis finansavimas</t>
  </si>
  <si>
    <t>Piliakalnių ir senųjų kapinių tvarkybos darbai</t>
  </si>
  <si>
    <t xml:space="preserve">Mažosios architektūros, istorinių paminklų tvarkyba ir priežiūra </t>
  </si>
  <si>
    <t>Antro aukšto patalpų plotas, kv.m</t>
  </si>
  <si>
    <t>Pirmo aukšto patalpų plotas, kv.m</t>
  </si>
  <si>
    <t xml:space="preserve">Edukacinės programos, skirtos užsienio kalbų, informacijos valdymo, e- raštingumo mokymui, skaitymo skatinimui, pilietiškumui  ugdyti </t>
  </si>
  <si>
    <t>Teritorinių padalinių sk.</t>
  </si>
  <si>
    <t>Seminarų sk./ dalyvių sk.</t>
  </si>
  <si>
    <t>Muziejinės infrastruktūros išlaikymas kv.m.</t>
  </si>
  <si>
    <t xml:space="preserve">Paslaugų sk. ./ilgalaikio turto įsigijimas. </t>
  </si>
  <si>
    <t>Kultūros meno premijų sk.</t>
  </si>
  <si>
    <t>Kultūros ir meno darbuotojų etatų sk. (DU didinimas)</t>
  </si>
  <si>
    <t>8.5.1.1</t>
  </si>
  <si>
    <t>Projekto ,,Zarasų rajono savivaldybės Zarasų krašto muziejaus plėtra ir modernizavimas įkuriant Šarūno ir Nomedos Saukų galeriją bei plėtojant Žydų kultūros kelią" įgyvendinimas</t>
  </si>
  <si>
    <t xml:space="preserve">Vykdytojas </t>
  </si>
  <si>
    <t>Vaizduojamųjų menų plėtrai skirtos veiklos ir šios krypties projektų dal. fin. užtikrinimas</t>
  </si>
  <si>
    <t xml:space="preserve">Viešinimo produktų sk. </t>
  </si>
  <si>
    <t>Kraštiečių šventės, vasaros kultūriniai renginiai kaimiškose seniūnijose vietos gyventojams ir turistams</t>
  </si>
  <si>
    <t>Kultūros projektų dalinio finansavimo užtikrinimas konkurso būdu</t>
  </si>
  <si>
    <t>Renginių sk. tinkle</t>
  </si>
  <si>
    <t>Renginių tinkle  sk./lankytojų sk.</t>
  </si>
  <si>
    <t xml:space="preserve">Kultūros specialistų sk. </t>
  </si>
  <si>
    <t>Tinklo veiklos užtikrinimas (ūkis)</t>
  </si>
  <si>
    <t>Zarasų viešosios bibliotekos tinklo kokybės ir efektyvumo užtikrinimas</t>
  </si>
  <si>
    <t xml:space="preserve">Kultūros spec. sk. </t>
  </si>
  <si>
    <t>Įsigytų priemonių/įrangos sk.</t>
  </si>
  <si>
    <t>Reng. sk., lankytojų sk./prof. kol. Sk.</t>
  </si>
  <si>
    <t>Prof. reng. sk./menininkų sk.</t>
  </si>
  <si>
    <t>Vaikų ir jaunimo kultūrinė edukacija</t>
  </si>
  <si>
    <t xml:space="preserve">Projektų sk. </t>
  </si>
  <si>
    <t>Programų sk., dalyvių sk./nemokamų pramogų sk. Vaikų dienai</t>
  </si>
  <si>
    <t>Renginiai netradicinėse erdvėse, lauko renginiai, kūrybinės stovyklos, konkursai, festivaliai,  sklaida ir kt.</t>
  </si>
  <si>
    <t>Kt.</t>
  </si>
  <si>
    <t>Profesionalaus meno renginiai valstybinėms šventėms ir atmintinoms dienoms</t>
  </si>
  <si>
    <t>2.3.1.4</t>
  </si>
  <si>
    <t>2.6.3.4</t>
  </si>
  <si>
    <t>3.1.2.1; 2.5.3.4</t>
  </si>
  <si>
    <t>3.1.2.2</t>
  </si>
  <si>
    <t>1.1.7.4</t>
  </si>
  <si>
    <t xml:space="preserve">1.3.1.6; 2.3.1.5; 3.2.1.3; </t>
  </si>
  <si>
    <t>3.2.2.2</t>
  </si>
  <si>
    <t>3.2.2.1</t>
  </si>
  <si>
    <t>3.2.1.4</t>
  </si>
  <si>
    <t>Ekskursijų sk./ veiklų sk./ lankytojų sk.</t>
  </si>
  <si>
    <t>Projekto ,,Antalieptės visuomeninės paskirties pastato pritaikymas bendruomenės poreikiams" įgyvendinimas</t>
  </si>
  <si>
    <t>VB</t>
  </si>
  <si>
    <t>Kreditinės linijos lėšos (KLB)</t>
  </si>
  <si>
    <t>Projektams finansuoti numatytos ES lėšos (ESB)</t>
  </si>
  <si>
    <t>18/500</t>
  </si>
  <si>
    <t>17/26</t>
  </si>
  <si>
    <t>12/250</t>
  </si>
  <si>
    <t>1(5)</t>
  </si>
  <si>
    <t>Laimėtų projektų sk.</t>
  </si>
  <si>
    <t>Dalyvio mokesčiai vaizduojamųjų menų konkursuose; parodų organizavimui skirtos išlaidos;</t>
  </si>
  <si>
    <t>4(8)</t>
  </si>
  <si>
    <t>2(2)</t>
  </si>
  <si>
    <t>15/1000</t>
  </si>
  <si>
    <t>7(7)</t>
  </si>
  <si>
    <t>Kultūrinių veiklų renginyje sk. (pagal Jungtinės veiklos sutartį)</t>
  </si>
  <si>
    <t>2(30)</t>
  </si>
  <si>
    <t>Veiklų sk.</t>
  </si>
  <si>
    <t xml:space="preserve">Rėmėjų sk./projektų sk. </t>
  </si>
  <si>
    <t>10/2</t>
  </si>
  <si>
    <t>Vasaros renginių sk. seniūnijose</t>
  </si>
  <si>
    <t>Kultūrinės saviraiškos veiklų sk. kaimiškuose ZKC skyriuose/ kol. sk.</t>
  </si>
  <si>
    <t>20/20</t>
  </si>
  <si>
    <t>10(10)10</t>
  </si>
  <si>
    <t>Ilgalaikio turto sk./paslaugų sk. lauko renginiams/nuomos paslaugų sk./saugumo paslaugų sk./lifto paslaugų sk./ muzikos instrumentų priežiūra ir įsigijimas;</t>
  </si>
  <si>
    <t>4/10/2/10/2/5</t>
  </si>
  <si>
    <t>8/16/120/1</t>
  </si>
  <si>
    <t>10/10/10/4/3</t>
  </si>
  <si>
    <t>Etninės kultūros: veiklų sk./meno kol. sk./renginių sk./edukacinių programų sk./laimėtų projektų dal. fin. užtikrinimas, sk.;</t>
  </si>
  <si>
    <t>Etninės kultūros, Dainų švenčių tradicijos tęstinumo renginiai ir tautinio paveldo mugės, tęstinių etninės kultūros projektų dal. fin. užtikrinimas;</t>
  </si>
  <si>
    <t>0/3</t>
  </si>
  <si>
    <t>Muziejinė veikla: eksponatų įsigijimas, ekspozicijų įrengimas, kultūrinė edukacija, dal. fin. užtikrinimas</t>
  </si>
  <si>
    <t>10(5)2(2)</t>
  </si>
  <si>
    <t>Naujų istorinių parodų sk./keičiamų parodų sk./ ,,Muziejų naktis", ,,Europos paveldo dienos" renginiai/tautodailės parodos ir edukacinė veikla</t>
  </si>
  <si>
    <t>Edukacinių programų sk./tautodailės parodų sk./ ekskursijų sk./ pagamintų suvenyrų sk./mokymų sk.</t>
  </si>
  <si>
    <t>12/6/8/6</t>
  </si>
  <si>
    <t xml:space="preserve">Sutvarkytų objektų sk.: kapinių sk./piliakalnių sk. </t>
  </si>
  <si>
    <t xml:space="preserve">Kultūros paveldo objektų tvarkybai reikalingos dokumentacijos, tyrimų parengimas, projektų rengimas; dal. fin. </t>
  </si>
  <si>
    <t>Projektų sk./Objektų sk.</t>
  </si>
  <si>
    <t>Reprezentacinių renginių sk.</t>
  </si>
  <si>
    <t xml:space="preserve">Kurortinių tradicijų puoselėjimas, kurortinio sezono renginiai (nuo gegužės 1 d. iki spalio 1 d.) veiklos, priemonės, kūrybinės dirbtuvės, leidyba; </t>
  </si>
  <si>
    <t xml:space="preserve">Naujų renginių/ iniciatyvų sk. </t>
  </si>
  <si>
    <t>Parengtas techninis projektas, vnt.</t>
  </si>
  <si>
    <t>15(13)</t>
  </si>
  <si>
    <t>4/10</t>
  </si>
  <si>
    <t>Projekto eiga proc.</t>
  </si>
  <si>
    <t>Leidyklų sk./projektų sk.</t>
  </si>
  <si>
    <t>5/10</t>
  </si>
  <si>
    <t>50/100/</t>
  </si>
  <si>
    <t>10/30</t>
  </si>
  <si>
    <t>5/5</t>
  </si>
  <si>
    <t>Antazavės dvaro prieigų sutvarkymas, kv.m.</t>
  </si>
  <si>
    <t>,,Art Vilnius" mugė/ dalyvių sk.</t>
  </si>
  <si>
    <t>P. Širvio minėjimo renginys parke, sk.</t>
  </si>
  <si>
    <t>Renginių sen. sk./ veiklų sk.</t>
  </si>
  <si>
    <t>3/5</t>
  </si>
  <si>
    <t>1/35</t>
  </si>
  <si>
    <t>5/ 60</t>
  </si>
  <si>
    <t xml:space="preserve">Kalėdų eglė Sėlių a., šventinė dekoracija </t>
  </si>
  <si>
    <t>Projektų sk./ dalyvių sk.</t>
  </si>
  <si>
    <t>Zarasų kultūros centro ir padalinių modernizavimas kultūrinei edukacijai ir profesionalaus meno sklaidai</t>
  </si>
  <si>
    <t>Tyrimai, parengtų projektų sk./ dailės vertybės tyrimo, konservavimo ir restauravimo darbų metodikų/ programų parengimas, sk</t>
  </si>
  <si>
    <t>Sutvarkytų medinių kryžių/ paminklų/ koplyčių  sk.</t>
  </si>
  <si>
    <t>Jubiliejinė Zarasų miesto šventė ,,Zarasams 515: tarytum vasara" Zaraso saloje rugpjūčio 13 - 15 d. Naujos renginių infrastruktūros pristatymas Lietuvai</t>
  </si>
  <si>
    <t>Informacijos apie 1918-1923 m. Nepriklausomybės kovų savanorius gavimas iš Lietuvos centrinio valstybės archyvo, asmenų sk.</t>
  </si>
  <si>
    <t>Projekto „Valstybės saugomo kultūros paveldo objekto – Antazavės dvaro aktualizavimas“ įgyvendinimas ir prieigų bei cokolio sutvarkymas</t>
  </si>
  <si>
    <t>Parengtas techninis projektas cokoliui, vnt./ įvykdyti darbai, proc.</t>
  </si>
  <si>
    <t>1/0</t>
  </si>
  <si>
    <t xml:space="preserve">Bendras kultūros specialistų sk. </t>
  </si>
  <si>
    <t>850/2600</t>
  </si>
  <si>
    <t>Gatvės iliuminacijų (Vytauto g./Kauno g.) sk.</t>
  </si>
  <si>
    <t>Kultūros darbuotojų kompetencijų tobulinimas ir motyvacija, kultūros meno premijos</t>
  </si>
  <si>
    <t>8(400)</t>
  </si>
  <si>
    <t>Renginių sk., dalyvių sk.</t>
  </si>
  <si>
    <t>Renginių sk. žydų kultūros keliui vystyti/atmintinų dienų sk. žydų tautos aukoms pagerbti</t>
  </si>
  <si>
    <t>3/ 20/ 334</t>
  </si>
  <si>
    <t>Įrengtos vietos nuotoliniam darbui/ ZVB centrinio padalinio priestato terasos remontas</t>
  </si>
  <si>
    <t>0/ 1</t>
  </si>
  <si>
    <t>Edukacinių programų sk.  Šeimai, senjorams</t>
  </si>
  <si>
    <t xml:space="preserve">Projektų dal. fin. užtikrinimas/ org. veiklų sk. </t>
  </si>
  <si>
    <t>Edukacinių programų sk./ veiklų sk. /dalyvių sk./laimėtų projektų sk. (dal. fin.)</t>
  </si>
  <si>
    <t>Avarinės būklės šalinimas (elektros tinklai) Salako skyriuje</t>
  </si>
  <si>
    <t>8.6.1.3</t>
  </si>
  <si>
    <t>Projekto „Daugpilio ir Zarasų rajonų atskirtų teritorijų tinklo plėtra, pasitelkiant mokymosi visa gyvenimą, kultūrines ir sveikos gyvensenos veiklas. Senas kaip naujas“ įgyvendinimas</t>
  </si>
  <si>
    <t>1/ 10</t>
  </si>
  <si>
    <t>XVII a. Stelmužės dvaro sodybos  lankymo skatinimas (projekto ,,A Living History" įgyvendinimas</t>
  </si>
  <si>
    <t xml:space="preserve">Sociokultūrinė veikla  kultūros centrų tinkle: kultūrinė saviraiška įvairioms tikslinėms grupėms </t>
  </si>
  <si>
    <t>Įsigyti baldai</t>
  </si>
  <si>
    <t>Renginių sk./ programos dalyvių sk.</t>
  </si>
  <si>
    <t>Projektų sk., kuriems suteiktas dalinis finansavimas, sk./ dalyvių sk.</t>
  </si>
  <si>
    <t>Rezistentų ir kitų asmenų, nužudytų okupacinių režimų metu, palaikų perkėlimo, laidojimo vietų įamžinimui arba pažymėjimui</t>
  </si>
  <si>
    <t>Palaikų perkėlimas, vnt.</t>
  </si>
  <si>
    <t>1/1</t>
  </si>
  <si>
    <t>2021 m. Europos paveldo dienos. Ekskursijų sk.</t>
  </si>
  <si>
    <t>17/1400</t>
  </si>
  <si>
    <t>Informacinių lentų (prie D. Bukonto paminklo ir obelisko)sk.</t>
  </si>
  <si>
    <t xml:space="preserve">Kultūros paveldo pažinimo skatinimas: informaciniai stendai/ lentos, leidyba, projektavimas, pažinimo skatinimas   </t>
  </si>
  <si>
    <t xml:space="preserve">Kondicionavimo sistemos įrengimas, vnt. </t>
  </si>
  <si>
    <t>Projekto "Menų gaudyklė" įgyvendinimui ir administravimui</t>
  </si>
  <si>
    <t>8.6.1.1</t>
  </si>
  <si>
    <t>ESB</t>
  </si>
  <si>
    <t xml:space="preserve"> PRIEMONIŲ  VYKDYMO  ATASKAITA UŽ 2021 METŲ IV KETVIRČIUS</t>
  </si>
  <si>
    <t>Mokėtinos sumos  ataskaitinių metų pradžiai</t>
  </si>
  <si>
    <t>2021 metų planas</t>
  </si>
  <si>
    <t xml:space="preserve">Faktiškai patirtos išlaidos per 2021 metus </t>
  </si>
  <si>
    <t xml:space="preserve">Iš viso faktiškai patirtos išlaidos  nuo ataskaitinių metų pradžios su mokėtinomis sumomis             (6 st.+11 st.) </t>
  </si>
  <si>
    <t>Plano vykdymas                  (7st.-15 st.)</t>
  </si>
  <si>
    <t>Mokėtinos sumos  ataskaitinių metų pabaigai</t>
  </si>
  <si>
    <t>Vertinimo kriterijus</t>
  </si>
  <si>
    <t>Pastabos</t>
  </si>
  <si>
    <t>Planuotos 2021 m. reikšmės</t>
  </si>
  <si>
    <t>Faktinės reikšmės</t>
  </si>
  <si>
    <t>9</t>
  </si>
  <si>
    <t>22</t>
  </si>
  <si>
    <t>1/39</t>
  </si>
  <si>
    <t>2/4</t>
  </si>
  <si>
    <t>3(8)</t>
  </si>
  <si>
    <t>9(74)</t>
  </si>
  <si>
    <t>1(0)</t>
  </si>
  <si>
    <t>7/0</t>
  </si>
  <si>
    <t>25/25</t>
  </si>
  <si>
    <t>3/6</t>
  </si>
  <si>
    <t>19/563</t>
  </si>
  <si>
    <t>0/1</t>
  </si>
  <si>
    <t>49/45,45</t>
  </si>
  <si>
    <t>0/0/1/0/1/0</t>
  </si>
  <si>
    <t>15(14)</t>
  </si>
  <si>
    <t>6</t>
  </si>
  <si>
    <t>5/7</t>
  </si>
  <si>
    <t>1/40</t>
  </si>
  <si>
    <t>29/35</t>
  </si>
  <si>
    <t>4/4</t>
  </si>
  <si>
    <t>4/5</t>
  </si>
  <si>
    <t>0/3/17</t>
  </si>
  <si>
    <t>51 (132 komplektai)  /110/327 (17 VIPT)</t>
  </si>
  <si>
    <t>807/2563/          98717 (vid.20,3)</t>
  </si>
  <si>
    <t>[0]</t>
  </si>
  <si>
    <t>2(4)</t>
  </si>
  <si>
    <t>4(5)</t>
  </si>
  <si>
    <t>2/225</t>
  </si>
  <si>
    <t>51/132</t>
  </si>
  <si>
    <t>25/31</t>
  </si>
  <si>
    <t>6(35)</t>
  </si>
  <si>
    <t xml:space="preserve">Meno veikla Antazavės dvare, renginių sk., dalyvių sk. </t>
  </si>
  <si>
    <t>1(10)</t>
  </si>
  <si>
    <t>1(1)</t>
  </si>
  <si>
    <t>1(1)1</t>
  </si>
  <si>
    <t>1(0)2</t>
  </si>
  <si>
    <t>0/0</t>
  </si>
  <si>
    <t>17/2063 (nuotolinių 1447)</t>
  </si>
  <si>
    <t>0/3/0/0</t>
  </si>
  <si>
    <t>2/14/57/2</t>
  </si>
  <si>
    <t>3(36)</t>
  </si>
  <si>
    <t>0</t>
  </si>
  <si>
    <t>Rėmėjų sk.</t>
  </si>
  <si>
    <t>5(40)</t>
  </si>
  <si>
    <t>18/37/12/13/4</t>
  </si>
  <si>
    <t>Įvykdymo proc.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</si>
</sst>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\ _L_t"/>
    <numFmt numFmtId="166" formatCode="#,##0.00\ _L_t"/>
    <numFmt numFmtId="167" formatCode="#,##0.0"/>
    <numFmt numFmtId="168" formatCode="#,##0\ _L_t"/>
  </numFmts>
  <fonts count="15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indexed="8"/>
      <name val="Calibri"/>
      <family val="2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9" fillId="0" borderId="0"/>
  </cellStyleXfs>
  <cellXfs count="474">
    <xf numFmtId="0" fontId="0" fillId="0" borderId="0" xfId="0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top"/>
    </xf>
    <xf numFmtId="167" fontId="4" fillId="2" borderId="16" xfId="0" applyNumberFormat="1" applyFont="1" applyFill="1" applyBorder="1" applyAlignment="1">
      <alignment vertical="top"/>
    </xf>
    <xf numFmtId="167" fontId="4" fillId="2" borderId="29" xfId="0" applyNumberFormat="1" applyFont="1" applyFill="1" applyBorder="1" applyAlignment="1">
      <alignment vertical="top"/>
    </xf>
    <xf numFmtId="167" fontId="4" fillId="2" borderId="26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167" fontId="4" fillId="2" borderId="22" xfId="0" applyNumberFormat="1" applyFont="1" applyFill="1" applyBorder="1" applyAlignment="1">
      <alignment vertical="top"/>
    </xf>
    <xf numFmtId="167" fontId="4" fillId="2" borderId="28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 vertical="top"/>
    </xf>
    <xf numFmtId="0" fontId="5" fillId="2" borderId="1" xfId="0" applyFont="1" applyFill="1" applyBorder="1" applyAlignment="1"/>
    <xf numFmtId="49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/>
    <xf numFmtId="166" fontId="4" fillId="2" borderId="0" xfId="0" applyNumberFormat="1" applyFont="1" applyFill="1"/>
    <xf numFmtId="0" fontId="4" fillId="2" borderId="0" xfId="0" applyFont="1" applyFill="1" applyAlignment="1"/>
    <xf numFmtId="49" fontId="4" fillId="2" borderId="0" xfId="0" applyNumberFormat="1" applyFont="1" applyFill="1" applyBorder="1" applyAlignment="1">
      <alignment horizontal="center"/>
    </xf>
    <xf numFmtId="49" fontId="4" fillId="2" borderId="0" xfId="0" applyNumberFormat="1" applyFont="1" applyFill="1" applyAlignment="1">
      <alignment horizontal="left" vertical="top" wrapText="1"/>
    </xf>
    <xf numFmtId="0" fontId="4" fillId="2" borderId="9" xfId="0" applyFont="1" applyFill="1" applyBorder="1" applyAlignment="1">
      <alignment vertical="top" textRotation="90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 textRotation="90" wrapText="1"/>
    </xf>
    <xf numFmtId="49" fontId="4" fillId="2" borderId="17" xfId="0" applyNumberFormat="1" applyFont="1" applyFill="1" applyBorder="1" applyAlignment="1">
      <alignment horizontal="center"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167" fontId="4" fillId="2" borderId="2" xfId="0" applyNumberFormat="1" applyFont="1" applyFill="1" applyBorder="1" applyAlignment="1">
      <alignment vertical="top"/>
    </xf>
    <xf numFmtId="49" fontId="4" fillId="2" borderId="16" xfId="0" applyNumberFormat="1" applyFont="1" applyFill="1" applyBorder="1" applyAlignment="1">
      <alignment vertical="top" wrapText="1"/>
    </xf>
    <xf numFmtId="167" fontId="4" fillId="2" borderId="23" xfId="0" applyNumberFormat="1" applyFont="1" applyFill="1" applyBorder="1" applyAlignment="1">
      <alignment vertical="top"/>
    </xf>
    <xf numFmtId="167" fontId="4" fillId="2" borderId="25" xfId="0" applyNumberFormat="1" applyFont="1" applyFill="1" applyBorder="1" applyAlignment="1">
      <alignment vertical="top"/>
    </xf>
    <xf numFmtId="167" fontId="4" fillId="2" borderId="0" xfId="0" applyNumberFormat="1" applyFont="1" applyFill="1" applyBorder="1" applyAlignment="1">
      <alignment vertical="top"/>
    </xf>
    <xf numFmtId="167" fontId="4" fillId="2" borderId="24" xfId="0" applyNumberFormat="1" applyFont="1" applyFill="1" applyBorder="1" applyAlignment="1">
      <alignment vertical="top"/>
    </xf>
    <xf numFmtId="49" fontId="4" fillId="2" borderId="26" xfId="0" applyNumberFormat="1" applyFont="1" applyFill="1" applyBorder="1" applyAlignment="1">
      <alignment vertical="top" wrapText="1"/>
    </xf>
    <xf numFmtId="0" fontId="4" fillId="2" borderId="27" xfId="0" applyFont="1" applyFill="1" applyBorder="1" applyAlignment="1">
      <alignment vertical="top"/>
    </xf>
    <xf numFmtId="167" fontId="4" fillId="2" borderId="30" xfId="0" applyNumberFormat="1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top" wrapText="1"/>
    </xf>
    <xf numFmtId="167" fontId="4" fillId="2" borderId="31" xfId="0" applyNumberFormat="1" applyFont="1" applyFill="1" applyBorder="1" applyAlignment="1">
      <alignment vertical="top"/>
    </xf>
    <xf numFmtId="167" fontId="4" fillId="2" borderId="7" xfId="0" applyNumberFormat="1" applyFont="1" applyFill="1" applyBorder="1" applyAlignment="1">
      <alignment vertical="top"/>
    </xf>
    <xf numFmtId="167" fontId="4" fillId="2" borderId="32" xfId="0" applyNumberFormat="1" applyFont="1" applyFill="1" applyBorder="1" applyAlignment="1">
      <alignment vertical="top"/>
    </xf>
    <xf numFmtId="167" fontId="4" fillId="2" borderId="34" xfId="0" applyNumberFormat="1" applyFont="1" applyFill="1" applyBorder="1" applyAlignment="1">
      <alignment vertical="top"/>
    </xf>
    <xf numFmtId="0" fontId="4" fillId="2" borderId="0" xfId="0" applyFont="1" applyFill="1" applyBorder="1"/>
    <xf numFmtId="49" fontId="4" fillId="2" borderId="21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vertical="top" wrapText="1"/>
    </xf>
    <xf numFmtId="0" fontId="4" fillId="2" borderId="38" xfId="0" applyFont="1" applyFill="1" applyBorder="1" applyAlignment="1">
      <alignment vertical="top"/>
    </xf>
    <xf numFmtId="167" fontId="4" fillId="2" borderId="4" xfId="0" applyNumberFormat="1" applyFont="1" applyFill="1" applyBorder="1" applyAlignment="1">
      <alignment vertical="top"/>
    </xf>
    <xf numFmtId="0" fontId="4" fillId="2" borderId="23" xfId="0" applyFont="1" applyFill="1" applyBorder="1" applyAlignment="1">
      <alignment vertical="top"/>
    </xf>
    <xf numFmtId="49" fontId="4" fillId="2" borderId="23" xfId="0" applyNumberFormat="1" applyFont="1" applyFill="1" applyBorder="1" applyAlignment="1">
      <alignment horizontal="center" vertical="top" wrapText="1"/>
    </xf>
    <xf numFmtId="49" fontId="4" fillId="2" borderId="23" xfId="0" applyNumberFormat="1" applyFont="1" applyFill="1" applyBorder="1" applyAlignment="1">
      <alignment horizontal="left" vertical="top" wrapText="1"/>
    </xf>
    <xf numFmtId="167" fontId="4" fillId="2" borderId="27" xfId="0" applyNumberFormat="1" applyFont="1" applyFill="1" applyBorder="1" applyAlignment="1">
      <alignment vertical="top"/>
    </xf>
    <xf numFmtId="49" fontId="4" fillId="2" borderId="19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167" fontId="4" fillId="2" borderId="40" xfId="0" applyNumberFormat="1" applyFont="1" applyFill="1" applyBorder="1" applyAlignment="1">
      <alignment vertical="top"/>
    </xf>
    <xf numFmtId="0" fontId="4" fillId="2" borderId="2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27" xfId="0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43" xfId="0" applyNumberFormat="1" applyFont="1" applyFill="1" applyBorder="1" applyAlignment="1">
      <alignment horizontal="left" vertical="top" wrapText="1"/>
    </xf>
    <xf numFmtId="49" fontId="4" fillId="2" borderId="43" xfId="0" applyNumberFormat="1" applyFont="1" applyFill="1" applyBorder="1" applyAlignment="1">
      <alignment vertical="top" wrapText="1"/>
    </xf>
    <xf numFmtId="49" fontId="4" fillId="2" borderId="43" xfId="0" applyNumberFormat="1" applyFont="1" applyFill="1" applyBorder="1" applyAlignment="1">
      <alignment vertical="top" textRotation="90" wrapText="1"/>
    </xf>
    <xf numFmtId="0" fontId="4" fillId="2" borderId="21" xfId="0" applyFont="1" applyFill="1" applyBorder="1" applyAlignment="1">
      <alignment vertical="top" textRotation="90" wrapText="1"/>
    </xf>
    <xf numFmtId="49" fontId="4" fillId="2" borderId="9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6" xfId="0" applyFont="1" applyFill="1" applyBorder="1" applyAlignment="1">
      <alignment horizontal="center" vertical="top" wrapText="1"/>
    </xf>
    <xf numFmtId="167" fontId="4" fillId="2" borderId="38" xfId="0" applyNumberFormat="1" applyFont="1" applyFill="1" applyBorder="1" applyAlignment="1">
      <alignment vertical="top"/>
    </xf>
    <xf numFmtId="167" fontId="4" fillId="2" borderId="46" xfId="0" applyNumberFormat="1" applyFont="1" applyFill="1" applyBorder="1" applyAlignment="1">
      <alignment vertical="top"/>
    </xf>
    <xf numFmtId="0" fontId="4" fillId="2" borderId="38" xfId="0" applyFont="1" applyFill="1" applyBorder="1" applyAlignment="1">
      <alignment horizontal="center" vertical="top" wrapText="1"/>
    </xf>
    <xf numFmtId="0" fontId="4" fillId="2" borderId="47" xfId="0" applyFont="1" applyFill="1" applyBorder="1" applyAlignment="1">
      <alignment horizontal="center" vertical="top" wrapText="1"/>
    </xf>
    <xf numFmtId="167" fontId="4" fillId="2" borderId="48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49" fontId="4" fillId="2" borderId="23" xfId="0" applyNumberFormat="1" applyFont="1" applyFill="1" applyBorder="1" applyAlignment="1">
      <alignment vertical="top" wrapText="1"/>
    </xf>
    <xf numFmtId="49" fontId="4" fillId="2" borderId="23" xfId="0" applyNumberFormat="1" applyFont="1" applyFill="1" applyBorder="1" applyAlignment="1">
      <alignment vertical="top" textRotation="90" wrapText="1"/>
    </xf>
    <xf numFmtId="0" fontId="4" fillId="2" borderId="23" xfId="0" applyFont="1" applyFill="1" applyBorder="1" applyAlignment="1">
      <alignment vertical="top" wrapText="1"/>
    </xf>
    <xf numFmtId="0" fontId="4" fillId="2" borderId="23" xfId="0" applyFont="1" applyFill="1" applyBorder="1" applyAlignment="1">
      <alignment vertical="top" textRotation="90" wrapText="1"/>
    </xf>
    <xf numFmtId="0" fontId="4" fillId="2" borderId="17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/>
    </xf>
    <xf numFmtId="167" fontId="4" fillId="2" borderId="54" xfId="0" applyNumberFormat="1" applyFont="1" applyFill="1" applyBorder="1" applyAlignment="1">
      <alignment vertical="top"/>
    </xf>
    <xf numFmtId="0" fontId="4" fillId="2" borderId="27" xfId="0" applyFont="1" applyFill="1" applyBorder="1" applyAlignment="1">
      <alignment vertical="top" textRotation="90" wrapText="1"/>
    </xf>
    <xf numFmtId="167" fontId="4" fillId="2" borderId="66" xfId="0" applyNumberFormat="1" applyFont="1" applyFill="1" applyBorder="1" applyAlignment="1">
      <alignment vertical="top"/>
    </xf>
    <xf numFmtId="167" fontId="4" fillId="2" borderId="68" xfId="0" applyNumberFormat="1" applyFont="1" applyFill="1" applyBorder="1" applyAlignment="1">
      <alignment vertical="top"/>
    </xf>
    <xf numFmtId="167" fontId="4" fillId="2" borderId="58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textRotation="90" wrapText="1"/>
    </xf>
    <xf numFmtId="0" fontId="4" fillId="2" borderId="23" xfId="0" applyFont="1" applyFill="1" applyBorder="1" applyAlignment="1">
      <alignment horizontal="center" vertical="top" textRotation="90" wrapText="1"/>
    </xf>
    <xf numFmtId="49" fontId="4" fillId="2" borderId="17" xfId="0" applyNumberFormat="1" applyFont="1" applyFill="1" applyBorder="1" applyAlignment="1">
      <alignment horizontal="left" vertical="top" wrapText="1"/>
    </xf>
    <xf numFmtId="49" fontId="4" fillId="2" borderId="56" xfId="0" applyNumberFormat="1" applyFont="1" applyFill="1" applyBorder="1" applyAlignment="1">
      <alignment horizontal="left" vertical="top" wrapText="1"/>
    </xf>
    <xf numFmtId="49" fontId="4" fillId="2" borderId="57" xfId="0" applyNumberFormat="1" applyFont="1" applyFill="1" applyBorder="1" applyAlignment="1">
      <alignment vertical="top" wrapText="1"/>
    </xf>
    <xf numFmtId="49" fontId="4" fillId="2" borderId="44" xfId="0" applyNumberFormat="1" applyFont="1" applyFill="1" applyBorder="1" applyAlignment="1">
      <alignment vertical="top" wrapText="1"/>
    </xf>
    <xf numFmtId="49" fontId="4" fillId="2" borderId="32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horizontal="left" vertical="top"/>
    </xf>
    <xf numFmtId="165" fontId="4" fillId="2" borderId="0" xfId="0" applyNumberFormat="1" applyFont="1" applyFill="1"/>
    <xf numFmtId="0" fontId="4" fillId="2" borderId="9" xfId="0" applyFont="1" applyFill="1" applyBorder="1" applyAlignment="1">
      <alignment horizontal="center" vertical="top"/>
    </xf>
    <xf numFmtId="167" fontId="4" fillId="2" borderId="64" xfId="0" applyNumberFormat="1" applyFont="1" applyFill="1" applyBorder="1" applyAlignment="1">
      <alignment vertical="top"/>
    </xf>
    <xf numFmtId="3" fontId="4" fillId="3" borderId="44" xfId="0" applyNumberFormat="1" applyFont="1" applyFill="1" applyBorder="1" applyAlignment="1">
      <alignment vertical="top" wrapText="1"/>
    </xf>
    <xf numFmtId="167" fontId="4" fillId="3" borderId="44" xfId="0" applyNumberFormat="1" applyFont="1" applyFill="1" applyBorder="1" applyAlignment="1">
      <alignment vertical="top" wrapText="1"/>
    </xf>
    <xf numFmtId="0" fontId="4" fillId="3" borderId="14" xfId="0" applyFont="1" applyFill="1" applyBorder="1" applyAlignment="1">
      <alignment vertical="top" wrapText="1"/>
    </xf>
    <xf numFmtId="167" fontId="4" fillId="2" borderId="13" xfId="0" applyNumberFormat="1" applyFont="1" applyFill="1" applyBorder="1" applyAlignment="1">
      <alignment vertical="top"/>
    </xf>
    <xf numFmtId="167" fontId="4" fillId="2" borderId="69" xfId="0" applyNumberFormat="1" applyFont="1" applyFill="1" applyBorder="1" applyAlignment="1">
      <alignment vertical="top"/>
    </xf>
    <xf numFmtId="16" fontId="4" fillId="2" borderId="1" xfId="0" applyNumberFormat="1" applyFont="1" applyFill="1" applyBorder="1" applyAlignment="1">
      <alignment horizontal="center" vertical="top"/>
    </xf>
    <xf numFmtId="167" fontId="4" fillId="2" borderId="63" xfId="0" applyNumberFormat="1" applyFont="1" applyFill="1" applyBorder="1" applyAlignment="1">
      <alignment vertical="top"/>
    </xf>
    <xf numFmtId="167" fontId="4" fillId="2" borderId="8" xfId="0" applyNumberFormat="1" applyFont="1" applyFill="1" applyBorder="1" applyAlignment="1">
      <alignment vertical="top"/>
    </xf>
    <xf numFmtId="167" fontId="4" fillId="2" borderId="3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23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Alignment="1">
      <alignment horizontal="left" vertical="top"/>
    </xf>
    <xf numFmtId="49" fontId="4" fillId="2" borderId="71" xfId="0" applyNumberFormat="1" applyFont="1" applyFill="1" applyBorder="1" applyAlignment="1">
      <alignment vertical="top" wrapText="1"/>
    </xf>
    <xf numFmtId="167" fontId="4" fillId="2" borderId="49" xfId="0" applyNumberFormat="1" applyFont="1" applyFill="1" applyBorder="1" applyAlignment="1">
      <alignment vertical="top"/>
    </xf>
    <xf numFmtId="167" fontId="4" fillId="2" borderId="10" xfId="0" applyNumberFormat="1" applyFont="1" applyFill="1" applyBorder="1" applyAlignment="1">
      <alignment vertical="top"/>
    </xf>
    <xf numFmtId="1" fontId="4" fillId="2" borderId="1" xfId="2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5" borderId="51" xfId="0" applyFont="1" applyFill="1" applyBorder="1" applyAlignment="1">
      <alignment vertical="top" wrapText="1"/>
    </xf>
    <xf numFmtId="3" fontId="4" fillId="5" borderId="51" xfId="0" applyNumberFormat="1" applyFont="1" applyFill="1" applyBorder="1" applyAlignment="1">
      <alignment vertical="top" wrapText="1"/>
    </xf>
    <xf numFmtId="0" fontId="4" fillId="5" borderId="10" xfId="0" applyFont="1" applyFill="1" applyBorder="1" applyAlignment="1">
      <alignment vertical="top" wrapText="1"/>
    </xf>
    <xf numFmtId="0" fontId="4" fillId="5" borderId="11" xfId="0" applyFont="1" applyFill="1" applyBorder="1" applyAlignment="1">
      <alignment vertical="top" wrapText="1"/>
    </xf>
    <xf numFmtId="1" fontId="4" fillId="2" borderId="4" xfId="0" applyNumberFormat="1" applyFont="1" applyFill="1" applyBorder="1" applyAlignment="1">
      <alignment horizontal="center" vertical="top" wrapText="1"/>
    </xf>
    <xf numFmtId="0" fontId="4" fillId="2" borderId="64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left" vertical="top" wrapText="1"/>
    </xf>
    <xf numFmtId="167" fontId="4" fillId="2" borderId="11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>
      <alignment horizontal="center" vertical="top" wrapText="1"/>
    </xf>
    <xf numFmtId="1" fontId="4" fillId="2" borderId="1" xfId="2" applyNumberFormat="1" applyFont="1" applyFill="1" applyBorder="1" applyAlignment="1">
      <alignment horizontal="center" vertical="top" wrapText="1"/>
    </xf>
    <xf numFmtId="167" fontId="4" fillId="0" borderId="9" xfId="0" applyNumberFormat="1" applyFont="1" applyFill="1" applyBorder="1" applyAlignment="1">
      <alignment vertical="top"/>
    </xf>
    <xf numFmtId="167" fontId="4" fillId="0" borderId="16" xfId="0" applyNumberFormat="1" applyFont="1" applyFill="1" applyBorder="1" applyAlignment="1">
      <alignment vertical="top"/>
    </xf>
    <xf numFmtId="167" fontId="4" fillId="0" borderId="1" xfId="0" applyNumberFormat="1" applyFont="1" applyFill="1" applyBorder="1" applyAlignment="1">
      <alignment vertical="top"/>
    </xf>
    <xf numFmtId="167" fontId="4" fillId="0" borderId="23" xfId="0" applyNumberFormat="1" applyFont="1" applyFill="1" applyBorder="1" applyAlignment="1">
      <alignment vertical="top"/>
    </xf>
    <xf numFmtId="167" fontId="4" fillId="0" borderId="31" xfId="0" applyNumberFormat="1" applyFont="1" applyFill="1" applyBorder="1" applyAlignment="1">
      <alignment vertical="top"/>
    </xf>
    <xf numFmtId="167" fontId="4" fillId="0" borderId="7" xfId="0" applyNumberFormat="1" applyFont="1" applyFill="1" applyBorder="1" applyAlignment="1">
      <alignment vertical="top"/>
    </xf>
    <xf numFmtId="3" fontId="8" fillId="2" borderId="9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top"/>
    </xf>
    <xf numFmtId="167" fontId="4" fillId="2" borderId="19" xfId="0" applyNumberFormat="1" applyFont="1" applyFill="1" applyBorder="1" applyAlignment="1">
      <alignment vertical="top"/>
    </xf>
    <xf numFmtId="167" fontId="4" fillId="2" borderId="17" xfId="0" applyNumberFormat="1" applyFont="1" applyFill="1" applyBorder="1" applyAlignment="1">
      <alignment vertical="top"/>
    </xf>
    <xf numFmtId="167" fontId="4" fillId="2" borderId="18" xfId="0" applyNumberFormat="1" applyFont="1" applyFill="1" applyBorder="1" applyAlignment="1">
      <alignment vertical="top"/>
    </xf>
    <xf numFmtId="167" fontId="4" fillId="2" borderId="20" xfId="0" applyNumberFormat="1" applyFont="1" applyFill="1" applyBorder="1" applyAlignment="1">
      <alignment vertical="top"/>
    </xf>
    <xf numFmtId="167" fontId="4" fillId="0" borderId="17" xfId="0" applyNumberFormat="1" applyFont="1" applyFill="1" applyBorder="1" applyAlignment="1">
      <alignment vertical="top"/>
    </xf>
    <xf numFmtId="167" fontId="4" fillId="0" borderId="21" xfId="0" applyNumberFormat="1" applyFont="1" applyFill="1" applyBorder="1" applyAlignment="1">
      <alignment vertical="top"/>
    </xf>
    <xf numFmtId="167" fontId="4" fillId="0" borderId="26" xfId="0" applyNumberFormat="1" applyFont="1" applyFill="1" applyBorder="1" applyAlignment="1">
      <alignment vertical="top"/>
    </xf>
    <xf numFmtId="167" fontId="4" fillId="2" borderId="47" xfId="0" applyNumberFormat="1" applyFont="1" applyFill="1" applyBorder="1" applyAlignment="1">
      <alignment vertical="top"/>
    </xf>
    <xf numFmtId="167" fontId="4" fillId="2" borderId="33" xfId="0" applyNumberFormat="1" applyFont="1" applyFill="1" applyBorder="1" applyAlignment="1">
      <alignment vertical="top"/>
    </xf>
    <xf numFmtId="167" fontId="4" fillId="2" borderId="52" xfId="0" applyNumberFormat="1" applyFont="1" applyFill="1" applyBorder="1" applyAlignment="1">
      <alignment vertical="top"/>
    </xf>
    <xf numFmtId="167" fontId="4" fillId="2" borderId="1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/>
    </xf>
    <xf numFmtId="49" fontId="4" fillId="2" borderId="0" xfId="0" applyNumberFormat="1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center" vertical="top"/>
    </xf>
    <xf numFmtId="1" fontId="4" fillId="2" borderId="16" xfId="2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9" xfId="4" applyNumberFormat="1" applyFont="1" applyFill="1" applyBorder="1" applyAlignment="1">
      <alignment vertical="top" wrapText="1"/>
    </xf>
    <xf numFmtId="167" fontId="4" fillId="0" borderId="29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horizontal="center" vertical="top"/>
    </xf>
    <xf numFmtId="167" fontId="4" fillId="2" borderId="23" xfId="0" applyNumberFormat="1" applyFont="1" applyFill="1" applyBorder="1" applyAlignment="1">
      <alignment horizontal="center" vertical="top"/>
    </xf>
    <xf numFmtId="167" fontId="4" fillId="2" borderId="22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center" vertical="top"/>
    </xf>
    <xf numFmtId="49" fontId="4" fillId="2" borderId="27" xfId="0" applyNumberFormat="1" applyFont="1" applyFill="1" applyBorder="1" applyAlignment="1">
      <alignment horizontal="left" vertical="top" wrapText="1"/>
    </xf>
    <xf numFmtId="0" fontId="4" fillId="2" borderId="26" xfId="0" applyFont="1" applyFill="1" applyBorder="1" applyAlignment="1">
      <alignment horizontal="center" vertical="top"/>
    </xf>
    <xf numFmtId="167" fontId="4" fillId="2" borderId="1" xfId="0" applyNumberFormat="1" applyFont="1" applyFill="1" applyBorder="1" applyAlignment="1">
      <alignment horizontal="right" vertical="top"/>
    </xf>
    <xf numFmtId="14" fontId="8" fillId="2" borderId="1" xfId="0" applyNumberFormat="1" applyFont="1" applyFill="1" applyBorder="1" applyAlignment="1">
      <alignment horizontal="center" vertical="top" wrapText="1"/>
    </xf>
    <xf numFmtId="16" fontId="4" fillId="2" borderId="26" xfId="0" applyNumberFormat="1" applyFont="1" applyFill="1" applyBorder="1" applyAlignment="1">
      <alignment horizontal="center" vertical="top"/>
    </xf>
    <xf numFmtId="16" fontId="4" fillId="2" borderId="9" xfId="0" applyNumberFormat="1" applyFont="1" applyFill="1" applyBorder="1" applyAlignment="1">
      <alignment horizontal="center" vertical="top"/>
    </xf>
    <xf numFmtId="167" fontId="4" fillId="2" borderId="39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left" vertical="top" wrapText="1"/>
    </xf>
    <xf numFmtId="167" fontId="4" fillId="2" borderId="9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0" fontId="4" fillId="2" borderId="21" xfId="0" applyFont="1" applyFill="1" applyBorder="1" applyAlignment="1">
      <alignment vertical="top"/>
    </xf>
    <xf numFmtId="167" fontId="4" fillId="2" borderId="12" xfId="0" applyNumberFormat="1" applyFont="1" applyFill="1" applyBorder="1" applyAlignment="1">
      <alignment vertical="top"/>
    </xf>
    <xf numFmtId="167" fontId="4" fillId="2" borderId="21" xfId="0" applyNumberFormat="1" applyFont="1" applyFill="1" applyBorder="1" applyAlignment="1">
      <alignment vertical="top"/>
    </xf>
    <xf numFmtId="167" fontId="4" fillId="2" borderId="39" xfId="0" applyNumberFormat="1" applyFont="1" applyFill="1" applyBorder="1" applyAlignment="1">
      <alignment vertical="top"/>
    </xf>
    <xf numFmtId="0" fontId="4" fillId="2" borderId="9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167" fontId="4" fillId="2" borderId="70" xfId="0" applyNumberFormat="1" applyFont="1" applyFill="1" applyBorder="1" applyAlignment="1">
      <alignment vertical="top"/>
    </xf>
    <xf numFmtId="167" fontId="4" fillId="0" borderId="23" xfId="0" applyNumberFormat="1" applyFont="1" applyFill="1" applyBorder="1" applyAlignment="1">
      <alignment horizontal="right" vertical="top"/>
    </xf>
    <xf numFmtId="167" fontId="4" fillId="2" borderId="22" xfId="0" applyNumberFormat="1" applyFont="1" applyFill="1" applyBorder="1" applyAlignment="1">
      <alignment horizontal="right" vertical="top"/>
    </xf>
    <xf numFmtId="167" fontId="4" fillId="2" borderId="39" xfId="0" applyNumberFormat="1" applyFont="1" applyFill="1" applyBorder="1" applyAlignment="1">
      <alignment horizontal="right" vertical="top"/>
    </xf>
    <xf numFmtId="164" fontId="4" fillId="0" borderId="28" xfId="0" applyNumberFormat="1" applyFont="1" applyBorder="1" applyAlignment="1">
      <alignment horizontal="right" vertical="top"/>
    </xf>
    <xf numFmtId="167" fontId="4" fillId="2" borderId="2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top"/>
    </xf>
    <xf numFmtId="49" fontId="4" fillId="6" borderId="21" xfId="0" applyNumberFormat="1" applyFont="1" applyFill="1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vertical="top" wrapText="1"/>
    </xf>
    <xf numFmtId="0" fontId="4" fillId="6" borderId="23" xfId="0" applyFont="1" applyFill="1" applyBorder="1" applyAlignment="1">
      <alignment vertical="top"/>
    </xf>
    <xf numFmtId="167" fontId="4" fillId="6" borderId="22" xfId="0" applyNumberFormat="1" applyFont="1" applyFill="1" applyBorder="1" applyAlignment="1">
      <alignment vertical="top"/>
    </xf>
    <xf numFmtId="167" fontId="4" fillId="6" borderId="1" xfId="0" applyNumberFormat="1" applyFont="1" applyFill="1" applyBorder="1" applyAlignment="1">
      <alignment vertical="top"/>
    </xf>
    <xf numFmtId="0" fontId="4" fillId="6" borderId="1" xfId="0" applyFont="1" applyFill="1" applyBorder="1" applyAlignment="1">
      <alignment vertical="top" wrapText="1"/>
    </xf>
    <xf numFmtId="167" fontId="4" fillId="2" borderId="31" xfId="0" applyNumberFormat="1" applyFont="1" applyFill="1" applyBorder="1" applyAlignment="1">
      <alignment horizontal="right" vertical="top"/>
    </xf>
    <xf numFmtId="167" fontId="4" fillId="0" borderId="26" xfId="0" applyNumberFormat="1" applyFont="1" applyFill="1" applyBorder="1" applyAlignment="1">
      <alignment horizontal="right" vertical="center"/>
    </xf>
    <xf numFmtId="167" fontId="4" fillId="2" borderId="16" xfId="0" applyNumberFormat="1" applyFont="1" applyFill="1" applyBorder="1" applyAlignment="1">
      <alignment horizontal="right" vertical="top"/>
    </xf>
    <xf numFmtId="167" fontId="4" fillId="2" borderId="40" xfId="0" applyNumberFormat="1" applyFont="1" applyFill="1" applyBorder="1" applyAlignment="1">
      <alignment horizontal="right" vertical="top"/>
    </xf>
    <xf numFmtId="167" fontId="4" fillId="2" borderId="23" xfId="0" applyNumberFormat="1" applyFont="1" applyFill="1" applyBorder="1" applyAlignment="1">
      <alignment horizontal="right" vertical="top"/>
    </xf>
    <xf numFmtId="167" fontId="4" fillId="2" borderId="27" xfId="0" applyNumberFormat="1" applyFont="1" applyFill="1" applyBorder="1" applyAlignment="1">
      <alignment horizontal="right" vertical="center"/>
    </xf>
    <xf numFmtId="167" fontId="4" fillId="6" borderId="13" xfId="0" applyNumberFormat="1" applyFont="1" applyFill="1" applyBorder="1" applyAlignment="1">
      <alignment vertical="top"/>
    </xf>
    <xf numFmtId="0" fontId="4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center" vertical="top"/>
    </xf>
    <xf numFmtId="1" fontId="4" fillId="2" borderId="1" xfId="5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1" fontId="4" fillId="2" borderId="9" xfId="2" applyNumberFormat="1" applyFont="1" applyFill="1" applyBorder="1" applyAlignment="1">
      <alignment horizontal="left" vertical="top" wrapText="1"/>
    </xf>
    <xf numFmtId="167" fontId="4" fillId="2" borderId="16" xfId="0" applyNumberFormat="1" applyFont="1" applyFill="1" applyBorder="1" applyAlignment="1">
      <alignment horizontal="center" vertical="top"/>
    </xf>
    <xf numFmtId="49" fontId="4" fillId="6" borderId="1" xfId="0" applyNumberFormat="1" applyFont="1" applyFill="1" applyBorder="1" applyAlignment="1">
      <alignment horizontal="left" vertical="top" wrapText="1"/>
    </xf>
    <xf numFmtId="165" fontId="4" fillId="3" borderId="31" xfId="0" applyNumberFormat="1" applyFont="1" applyFill="1" applyBorder="1" applyAlignment="1">
      <alignment horizontal="right"/>
    </xf>
    <xf numFmtId="165" fontId="4" fillId="2" borderId="31" xfId="0" applyNumberFormat="1" applyFont="1" applyFill="1" applyBorder="1" applyAlignment="1">
      <alignment horizontal="right"/>
    </xf>
    <xf numFmtId="165" fontId="4" fillId="2" borderId="22" xfId="0" applyNumberFormat="1" applyFont="1" applyFill="1" applyBorder="1" applyAlignment="1">
      <alignment horizontal="right"/>
    </xf>
    <xf numFmtId="165" fontId="4" fillId="2" borderId="40" xfId="0" applyNumberFormat="1" applyFont="1" applyFill="1" applyBorder="1" applyAlignment="1">
      <alignment horizontal="right"/>
    </xf>
    <xf numFmtId="167" fontId="4" fillId="2" borderId="72" xfId="0" applyNumberFormat="1" applyFont="1" applyFill="1" applyBorder="1" applyAlignment="1">
      <alignment vertical="top"/>
    </xf>
    <xf numFmtId="167" fontId="4" fillId="2" borderId="57" xfId="0" applyNumberFormat="1" applyFont="1" applyFill="1" applyBorder="1" applyAlignment="1">
      <alignment vertical="top"/>
    </xf>
    <xf numFmtId="3" fontId="4" fillId="2" borderId="1" xfId="0" applyNumberFormat="1" applyFont="1" applyFill="1" applyBorder="1" applyAlignment="1">
      <alignment horizontal="center" vertical="top" wrapText="1"/>
    </xf>
    <xf numFmtId="167" fontId="4" fillId="6" borderId="48" xfId="0" applyNumberFormat="1" applyFont="1" applyFill="1" applyBorder="1" applyAlignment="1">
      <alignment vertical="top"/>
    </xf>
    <xf numFmtId="167" fontId="4" fillId="2" borderId="29" xfId="0" applyNumberFormat="1" applyFont="1" applyFill="1" applyBorder="1" applyAlignment="1">
      <alignment horizontal="right" vertical="top"/>
    </xf>
    <xf numFmtId="167" fontId="4" fillId="2" borderId="19" xfId="0" applyNumberFormat="1" applyFont="1" applyFill="1" applyBorder="1" applyAlignment="1">
      <alignment horizontal="right" vertical="center"/>
    </xf>
    <xf numFmtId="165" fontId="4" fillId="2" borderId="17" xfId="0" applyNumberFormat="1" applyFont="1" applyFill="1" applyBorder="1" applyAlignment="1">
      <alignment horizontal="right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6" borderId="16" xfId="0" applyNumberFormat="1" applyFont="1" applyFill="1" applyBorder="1" applyAlignment="1">
      <alignment vertical="top"/>
    </xf>
    <xf numFmtId="165" fontId="4" fillId="2" borderId="58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left" vertical="top" wrapText="1"/>
    </xf>
    <xf numFmtId="49" fontId="4" fillId="2" borderId="26" xfId="0" applyNumberFormat="1" applyFont="1" applyFill="1" applyBorder="1" applyAlignment="1">
      <alignment horizontal="left" vertical="top" wrapText="1"/>
    </xf>
    <xf numFmtId="49" fontId="4" fillId="2" borderId="9" xfId="0" applyNumberFormat="1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vertical="top" wrapText="1"/>
    </xf>
    <xf numFmtId="49" fontId="4" fillId="2" borderId="13" xfId="0" applyNumberFormat="1" applyFont="1" applyFill="1" applyBorder="1" applyAlignment="1">
      <alignment horizontal="left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44" xfId="0" applyNumberFormat="1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top" wrapText="1"/>
    </xf>
    <xf numFmtId="49" fontId="4" fillId="2" borderId="53" xfId="0" applyNumberFormat="1" applyFont="1" applyFill="1" applyBorder="1" applyAlignment="1">
      <alignment horizontal="left" vertical="top" wrapText="1"/>
    </xf>
    <xf numFmtId="49" fontId="4" fillId="2" borderId="29" xfId="0" applyNumberFormat="1" applyFont="1" applyFill="1" applyBorder="1" applyAlignment="1">
      <alignment vertical="top" wrapText="1"/>
    </xf>
    <xf numFmtId="49" fontId="4" fillId="2" borderId="25" xfId="0" applyNumberFormat="1" applyFont="1" applyFill="1" applyBorder="1" applyAlignment="1">
      <alignment vertical="top" wrapText="1"/>
    </xf>
    <xf numFmtId="49" fontId="4" fillId="2" borderId="12" xfId="0" applyNumberFormat="1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/>
    </xf>
    <xf numFmtId="165" fontId="4" fillId="3" borderId="32" xfId="0" applyNumberFormat="1" applyFont="1" applyFill="1" applyBorder="1" applyAlignment="1">
      <alignment horizontal="center"/>
    </xf>
    <xf numFmtId="165" fontId="4" fillId="2" borderId="32" xfId="0" applyNumberFormat="1" applyFont="1" applyFill="1" applyBorder="1" applyAlignment="1">
      <alignment horizontal="center"/>
    </xf>
    <xf numFmtId="165" fontId="4" fillId="2" borderId="59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/>
    </xf>
    <xf numFmtId="165" fontId="4" fillId="3" borderId="32" xfId="0" applyNumberFormat="1" applyFont="1" applyFill="1" applyBorder="1" applyAlignment="1">
      <alignment horizontal="center"/>
    </xf>
    <xf numFmtId="165" fontId="4" fillId="2" borderId="32" xfId="0" applyNumberFormat="1" applyFont="1" applyFill="1" applyBorder="1" applyAlignment="1">
      <alignment horizontal="center"/>
    </xf>
    <xf numFmtId="165" fontId="4" fillId="2" borderId="58" xfId="0" applyNumberFormat="1" applyFont="1" applyFill="1" applyBorder="1" applyAlignment="1">
      <alignment horizontal="center"/>
    </xf>
    <xf numFmtId="165" fontId="4" fillId="2" borderId="59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167" fontId="4" fillId="2" borderId="45" xfId="0" applyNumberFormat="1" applyFont="1" applyFill="1" applyBorder="1" applyAlignment="1">
      <alignment vertical="top"/>
    </xf>
    <xf numFmtId="167" fontId="4" fillId="2" borderId="73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/>
    </xf>
    <xf numFmtId="0" fontId="5" fillId="2" borderId="0" xfId="0" applyFont="1" applyFill="1" applyAlignment="1">
      <alignment vertical="top"/>
    </xf>
    <xf numFmtId="0" fontId="14" fillId="2" borderId="0" xfId="0" applyFont="1" applyFill="1"/>
    <xf numFmtId="165" fontId="12" fillId="2" borderId="4" xfId="0" applyNumberFormat="1" applyFont="1" applyFill="1" applyBorder="1" applyAlignment="1">
      <alignment horizontal="center" vertical="center" textRotation="90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3" xfId="0" applyNumberFormat="1" applyFont="1" applyBorder="1" applyAlignment="1">
      <alignment horizontal="center" vertical="center" wrapText="1"/>
    </xf>
    <xf numFmtId="168" fontId="5" fillId="0" borderId="5" xfId="0" applyNumberFormat="1" applyFont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165" fontId="8" fillId="2" borderId="13" xfId="0" applyNumberFormat="1" applyFont="1" applyFill="1" applyBorder="1" applyAlignment="1">
      <alignment horizontal="right" vertical="top"/>
    </xf>
    <xf numFmtId="165" fontId="8" fillId="2" borderId="23" xfId="0" applyNumberFormat="1" applyFont="1" applyFill="1" applyBorder="1" applyAlignment="1">
      <alignment horizontal="right" vertical="top"/>
    </xf>
    <xf numFmtId="165" fontId="4" fillId="0" borderId="1" xfId="0" applyNumberFormat="1" applyFont="1" applyBorder="1" applyAlignment="1">
      <alignment horizontal="right" vertical="top"/>
    </xf>
    <xf numFmtId="167" fontId="4" fillId="2" borderId="32" xfId="0" applyNumberFormat="1" applyFont="1" applyFill="1" applyBorder="1" applyAlignment="1">
      <alignment horizontal="right" vertical="top"/>
    </xf>
    <xf numFmtId="167" fontId="4" fillId="2" borderId="13" xfId="0" applyNumberFormat="1" applyFont="1" applyFill="1" applyBorder="1" applyAlignment="1">
      <alignment horizontal="center" vertical="top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13" xfId="0" applyNumberFormat="1" applyFont="1" applyFill="1" applyBorder="1" applyAlignment="1">
      <alignment horizontal="right" vertical="top"/>
    </xf>
    <xf numFmtId="167" fontId="4" fillId="2" borderId="3" xfId="0" applyNumberFormat="1" applyFont="1" applyFill="1" applyBorder="1" applyAlignment="1">
      <alignment horizontal="center" vertical="top"/>
    </xf>
    <xf numFmtId="167" fontId="4" fillId="6" borderId="58" xfId="0" applyNumberFormat="1" applyFont="1" applyFill="1" applyBorder="1" applyAlignment="1">
      <alignment vertical="top"/>
    </xf>
    <xf numFmtId="167" fontId="4" fillId="2" borderId="53" xfId="0" applyNumberFormat="1" applyFont="1" applyFill="1" applyBorder="1" applyAlignment="1">
      <alignment vertical="top"/>
    </xf>
    <xf numFmtId="167" fontId="4" fillId="2" borderId="75" xfId="0" applyNumberFormat="1" applyFont="1" applyFill="1" applyBorder="1" applyAlignment="1">
      <alignment vertical="top"/>
    </xf>
    <xf numFmtId="167" fontId="4" fillId="2" borderId="3" xfId="0" applyNumberFormat="1" applyFont="1" applyFill="1" applyBorder="1" applyAlignment="1">
      <alignment horizontal="right" vertical="top"/>
    </xf>
    <xf numFmtId="167" fontId="4" fillId="2" borderId="53" xfId="0" applyNumberFormat="1" applyFont="1" applyFill="1" applyBorder="1" applyAlignment="1">
      <alignment horizontal="right" vertical="top"/>
    </xf>
    <xf numFmtId="167" fontId="4" fillId="2" borderId="75" xfId="0" applyNumberFormat="1" applyFont="1" applyFill="1" applyBorder="1" applyAlignment="1">
      <alignment horizontal="right" vertical="center"/>
    </xf>
    <xf numFmtId="167" fontId="4" fillId="0" borderId="13" xfId="0" applyNumberFormat="1" applyFont="1" applyFill="1" applyBorder="1" applyAlignment="1">
      <alignment vertical="top"/>
    </xf>
    <xf numFmtId="167" fontId="4" fillId="0" borderId="53" xfId="0" applyNumberFormat="1" applyFont="1" applyFill="1" applyBorder="1" applyAlignment="1">
      <alignment vertical="top"/>
    </xf>
    <xf numFmtId="167" fontId="4" fillId="2" borderId="55" xfId="0" applyNumberFormat="1" applyFont="1" applyFill="1" applyBorder="1" applyAlignment="1">
      <alignment vertical="top"/>
    </xf>
    <xf numFmtId="167" fontId="4" fillId="2" borderId="49" xfId="0" applyNumberFormat="1" applyFont="1" applyFill="1" applyBorder="1" applyAlignment="1">
      <alignment horizontal="right" vertical="center"/>
    </xf>
    <xf numFmtId="167" fontId="4" fillId="2" borderId="33" xfId="0" applyNumberFormat="1" applyFont="1" applyFill="1" applyBorder="1" applyAlignment="1">
      <alignment horizontal="center" vertical="center"/>
    </xf>
    <xf numFmtId="167" fontId="4" fillId="2" borderId="42" xfId="0" applyNumberFormat="1" applyFont="1" applyFill="1" applyBorder="1" applyAlignment="1">
      <alignment vertical="top"/>
    </xf>
    <xf numFmtId="167" fontId="4" fillId="2" borderId="65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/>
    </xf>
    <xf numFmtId="17" fontId="4" fillId="2" borderId="1" xfId="0" applyNumberFormat="1" applyFont="1" applyFill="1" applyBorder="1" applyAlignment="1">
      <alignment horizontal="center" vertical="top"/>
    </xf>
    <xf numFmtId="167" fontId="4" fillId="0" borderId="13" xfId="0" applyNumberFormat="1" applyFont="1" applyBorder="1" applyAlignment="1">
      <alignment vertical="top"/>
    </xf>
    <xf numFmtId="16" fontId="4" fillId="2" borderId="1" xfId="0" applyNumberFormat="1" applyFont="1" applyFill="1" applyBorder="1" applyAlignment="1">
      <alignment horizontal="left" vertical="top" wrapText="1"/>
    </xf>
    <xf numFmtId="1" fontId="4" fillId="2" borderId="26" xfId="5" applyNumberFormat="1" applyFont="1" applyFill="1" applyBorder="1" applyAlignment="1">
      <alignment horizontal="left" vertical="top" wrapText="1"/>
    </xf>
    <xf numFmtId="1" fontId="12" fillId="2" borderId="3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167" fontId="4" fillId="2" borderId="0" xfId="0" applyNumberFormat="1" applyFont="1" applyFill="1" applyAlignment="1">
      <alignment horizontal="left" vertical="top"/>
    </xf>
    <xf numFmtId="2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49" fontId="4" fillId="2" borderId="13" xfId="0" applyNumberFormat="1" applyFont="1" applyFill="1" applyBorder="1" applyAlignment="1">
      <alignment horizontal="left" vertical="top" wrapText="1"/>
    </xf>
    <xf numFmtId="49" fontId="4" fillId="2" borderId="63" xfId="0" applyNumberFormat="1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vertical="top" wrapText="1"/>
    </xf>
    <xf numFmtId="49" fontId="4" fillId="2" borderId="53" xfId="0" applyNumberFormat="1" applyFont="1" applyFill="1" applyBorder="1" applyAlignment="1">
      <alignment horizontal="left" vertical="top" wrapText="1"/>
    </xf>
    <xf numFmtId="0" fontId="4" fillId="5" borderId="42" xfId="0" applyFont="1" applyFill="1" applyBorder="1" applyAlignment="1">
      <alignment horizontal="left" vertical="top" wrapText="1"/>
    </xf>
    <xf numFmtId="0" fontId="4" fillId="5" borderId="51" xfId="0" applyFont="1" applyFill="1" applyBorder="1" applyAlignment="1">
      <alignment horizontal="left" vertical="top" wrapText="1"/>
    </xf>
    <xf numFmtId="0" fontId="4" fillId="3" borderId="32" xfId="0" applyFont="1" applyFill="1" applyBorder="1" applyAlignment="1">
      <alignment horizontal="left" vertical="top" wrapText="1"/>
    </xf>
    <xf numFmtId="0" fontId="4" fillId="3" borderId="44" xfId="0" applyFont="1" applyFill="1" applyBorder="1" applyAlignment="1">
      <alignment horizontal="left" vertical="top" wrapText="1"/>
    </xf>
    <xf numFmtId="49" fontId="4" fillId="2" borderId="42" xfId="0" applyNumberFormat="1" applyFont="1" applyFill="1" applyBorder="1" applyAlignment="1">
      <alignment horizontal="center" vertical="top" wrapText="1"/>
    </xf>
    <xf numFmtId="49" fontId="4" fillId="2" borderId="51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57" xfId="0" applyNumberFormat="1" applyFont="1" applyFill="1" applyBorder="1" applyAlignment="1">
      <alignment horizontal="center" vertical="top" wrapText="1"/>
    </xf>
    <xf numFmtId="49" fontId="4" fillId="2" borderId="43" xfId="0" applyNumberFormat="1" applyFont="1" applyFill="1" applyBorder="1" applyAlignment="1">
      <alignment horizontal="center" vertical="top" wrapText="1"/>
    </xf>
    <xf numFmtId="49" fontId="4" fillId="2" borderId="26" xfId="0" applyNumberFormat="1" applyFont="1" applyFill="1" applyBorder="1" applyAlignment="1">
      <alignment horizontal="left" vertical="top" textRotation="90" wrapText="1"/>
    </xf>
    <xf numFmtId="49" fontId="4" fillId="2" borderId="4" xfId="0" applyNumberFormat="1" applyFont="1" applyFill="1" applyBorder="1" applyAlignment="1">
      <alignment horizontal="left" vertical="top" textRotation="90" wrapText="1"/>
    </xf>
    <xf numFmtId="49" fontId="4" fillId="2" borderId="9" xfId="0" applyNumberFormat="1" applyFont="1" applyFill="1" applyBorder="1" applyAlignment="1">
      <alignment horizontal="left" vertical="top" textRotation="90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4" fillId="2" borderId="9" xfId="0" applyNumberFormat="1" applyFont="1" applyFill="1" applyBorder="1" applyAlignment="1">
      <alignment horizontal="left" vertical="top" wrapText="1"/>
    </xf>
    <xf numFmtId="49" fontId="4" fillId="2" borderId="32" xfId="0" applyNumberFormat="1" applyFont="1" applyFill="1" applyBorder="1" applyAlignment="1">
      <alignment horizontal="center" vertical="top" wrapText="1"/>
    </xf>
    <xf numFmtId="49" fontId="4" fillId="2" borderId="44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top" textRotation="90" wrapText="1"/>
    </xf>
    <xf numFmtId="49" fontId="4" fillId="2" borderId="26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165" fontId="4" fillId="2" borderId="58" xfId="0" applyNumberFormat="1" applyFont="1" applyFill="1" applyBorder="1" applyAlignment="1">
      <alignment horizontal="center"/>
    </xf>
    <xf numFmtId="165" fontId="4" fillId="2" borderId="48" xfId="0" applyNumberFormat="1" applyFont="1" applyFill="1" applyBorder="1" applyAlignment="1">
      <alignment horizontal="center"/>
    </xf>
    <xf numFmtId="165" fontId="4" fillId="2" borderId="46" xfId="0" applyNumberFormat="1" applyFont="1" applyFill="1" applyBorder="1" applyAlignment="1">
      <alignment horizontal="center"/>
    </xf>
    <xf numFmtId="49" fontId="4" fillId="2" borderId="53" xfId="0" applyNumberFormat="1" applyFont="1" applyFill="1" applyBorder="1" applyAlignment="1">
      <alignment horizontal="center" vertical="top" wrapText="1"/>
    </xf>
    <xf numFmtId="49" fontId="4" fillId="2" borderId="63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2" borderId="26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textRotation="90" wrapText="1"/>
    </xf>
    <xf numFmtId="49" fontId="4" fillId="2" borderId="26" xfId="0" applyNumberFormat="1" applyFont="1" applyFill="1" applyBorder="1" applyAlignment="1">
      <alignment horizontal="center" vertical="top" textRotation="90" wrapText="1"/>
    </xf>
    <xf numFmtId="0" fontId="4" fillId="2" borderId="26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0" fontId="4" fillId="4" borderId="38" xfId="0" applyFont="1" applyFill="1" applyBorder="1" applyAlignment="1">
      <alignment vertical="top" wrapText="1"/>
    </xf>
    <xf numFmtId="0" fontId="7" fillId="2" borderId="21" xfId="0" applyFont="1" applyFill="1" applyBorder="1" applyAlignment="1">
      <alignment vertical="top" wrapText="1"/>
    </xf>
    <xf numFmtId="0" fontId="4" fillId="2" borderId="3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horizontal="center" vertical="top" textRotation="90" wrapText="1"/>
    </xf>
    <xf numFmtId="49" fontId="4" fillId="2" borderId="9" xfId="0" applyNumberFormat="1" applyFont="1" applyFill="1" applyBorder="1" applyAlignment="1">
      <alignment horizontal="center" vertical="top" textRotation="90" wrapText="1"/>
    </xf>
    <xf numFmtId="49" fontId="12" fillId="2" borderId="34" xfId="0" applyNumberFormat="1" applyFont="1" applyFill="1" applyBorder="1" applyAlignment="1">
      <alignment horizontal="center" vertical="center" textRotation="90" wrapText="1"/>
    </xf>
    <xf numFmtId="49" fontId="12" fillId="2" borderId="54" xfId="0" applyNumberFormat="1" applyFont="1" applyFill="1" applyBorder="1" applyAlignment="1">
      <alignment horizontal="center" vertical="center" textRotation="90" wrapText="1"/>
    </xf>
    <xf numFmtId="165" fontId="12" fillId="2" borderId="13" xfId="0" applyNumberFormat="1" applyFont="1" applyFill="1" applyBorder="1" applyAlignment="1">
      <alignment horizontal="center" vertical="center" textRotation="90" wrapText="1"/>
    </xf>
    <xf numFmtId="165" fontId="12" fillId="2" borderId="53" xfId="0" applyNumberFormat="1" applyFont="1" applyFill="1" applyBorder="1" applyAlignment="1">
      <alignment horizontal="center" vertical="center" textRotation="90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71" xfId="0" applyFont="1" applyFill="1" applyBorder="1" applyAlignment="1">
      <alignment horizontal="center" vertical="center" wrapText="1"/>
    </xf>
    <xf numFmtId="49" fontId="4" fillId="2" borderId="66" xfId="0" applyNumberFormat="1" applyFont="1" applyFill="1" applyBorder="1" applyAlignment="1">
      <alignment horizontal="center" vertical="top" wrapText="1"/>
    </xf>
    <xf numFmtId="49" fontId="4" fillId="2" borderId="29" xfId="0" applyNumberFormat="1" applyFont="1" applyFill="1" applyBorder="1" applyAlignment="1">
      <alignment vertical="top" wrapText="1"/>
    </xf>
    <xf numFmtId="49" fontId="4" fillId="2" borderId="25" xfId="0" applyNumberFormat="1" applyFont="1" applyFill="1" applyBorder="1" applyAlignment="1">
      <alignment vertical="top" wrapText="1"/>
    </xf>
    <xf numFmtId="49" fontId="4" fillId="2" borderId="12" xfId="0" applyNumberFormat="1" applyFont="1" applyFill="1" applyBorder="1" applyAlignment="1">
      <alignment vertical="top" wrapText="1"/>
    </xf>
    <xf numFmtId="1" fontId="12" fillId="2" borderId="49" xfId="0" applyNumberFormat="1" applyFont="1" applyFill="1" applyBorder="1" applyAlignment="1">
      <alignment horizontal="center" vertical="center" wrapText="1"/>
    </xf>
    <xf numFmtId="1" fontId="12" fillId="2" borderId="17" xfId="0" applyNumberFormat="1" applyFont="1" applyFill="1" applyBorder="1" applyAlignment="1">
      <alignment horizontal="center" vertical="center" wrapText="1"/>
    </xf>
    <xf numFmtId="1" fontId="12" fillId="2" borderId="33" xfId="0" applyNumberFormat="1" applyFont="1" applyFill="1" applyBorder="1" applyAlignment="1">
      <alignment horizontal="center" vertical="center" wrapText="1"/>
    </xf>
    <xf numFmtId="1" fontId="12" fillId="2" borderId="50" xfId="0" applyNumberFormat="1" applyFont="1" applyFill="1" applyBorder="1" applyAlignment="1">
      <alignment horizontal="center" vertical="center" wrapText="1"/>
    </xf>
    <xf numFmtId="1" fontId="12" fillId="2" borderId="37" xfId="0" applyNumberFormat="1" applyFont="1" applyFill="1" applyBorder="1" applyAlignment="1">
      <alignment horizontal="center" vertical="center" wrapText="1"/>
    </xf>
    <xf numFmtId="1" fontId="12" fillId="2" borderId="74" xfId="0" applyNumberFormat="1" applyFont="1" applyFill="1" applyBorder="1" applyAlignment="1">
      <alignment horizontal="center" vertical="center" wrapText="1"/>
    </xf>
    <xf numFmtId="165" fontId="12" fillId="2" borderId="41" xfId="0" applyNumberFormat="1" applyFont="1" applyFill="1" applyBorder="1" applyAlignment="1">
      <alignment horizontal="center" vertical="center" wrapText="1"/>
    </xf>
    <xf numFmtId="165" fontId="12" fillId="2" borderId="45" xfId="0" applyNumberFormat="1" applyFont="1" applyFill="1" applyBorder="1" applyAlignment="1">
      <alignment horizontal="center" vertical="center" wrapText="1"/>
    </xf>
    <xf numFmtId="165" fontId="12" fillId="2" borderId="61" xfId="0" applyNumberFormat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left" vertical="top" wrapText="1"/>
    </xf>
    <xf numFmtId="0" fontId="4" fillId="3" borderId="62" xfId="0" applyFont="1" applyFill="1" applyBorder="1" applyAlignment="1">
      <alignment horizontal="left" vertical="top" wrapText="1"/>
    </xf>
    <xf numFmtId="0" fontId="4" fillId="3" borderId="14" xfId="0" applyFont="1" applyFill="1" applyBorder="1" applyAlignment="1">
      <alignment horizontal="left" vertical="top" wrapText="1"/>
    </xf>
    <xf numFmtId="0" fontId="12" fillId="2" borderId="17" xfId="0" applyFont="1" applyFill="1" applyBorder="1" applyAlignment="1">
      <alignment horizontal="center" textRotation="90" wrapText="1"/>
    </xf>
    <xf numFmtId="0" fontId="12" fillId="2" borderId="1" xfId="0" applyFont="1" applyFill="1" applyBorder="1" applyAlignment="1">
      <alignment horizontal="center" textRotation="90" wrapText="1"/>
    </xf>
    <xf numFmtId="0" fontId="12" fillId="2" borderId="26" xfId="0" applyFont="1" applyFill="1" applyBorder="1" applyAlignment="1">
      <alignment horizontal="center" textRotation="90" wrapText="1"/>
    </xf>
    <xf numFmtId="165" fontId="12" fillId="2" borderId="23" xfId="0" applyNumberFormat="1" applyFont="1" applyFill="1" applyBorder="1" applyAlignment="1">
      <alignment horizontal="center" vertical="center" wrapText="1"/>
    </xf>
    <xf numFmtId="165" fontId="12" fillId="2" borderId="48" xfId="0" applyNumberFormat="1" applyFont="1" applyFill="1" applyBorder="1" applyAlignment="1">
      <alignment horizontal="center" vertical="center" wrapText="1"/>
    </xf>
    <xf numFmtId="165" fontId="12" fillId="2" borderId="46" xfId="0" applyNumberFormat="1" applyFont="1" applyFill="1" applyBorder="1" applyAlignment="1">
      <alignment horizontal="center" vertical="center" wrapText="1"/>
    </xf>
    <xf numFmtId="165" fontId="12" fillId="2" borderId="16" xfId="0" applyNumberFormat="1" applyFont="1" applyFill="1" applyBorder="1" applyAlignment="1">
      <alignment horizontal="center" vertical="center" textRotation="90" wrapText="1"/>
    </xf>
    <xf numFmtId="165" fontId="12" fillId="2" borderId="29" xfId="0" applyNumberFormat="1" applyFont="1" applyFill="1" applyBorder="1" applyAlignment="1">
      <alignment horizontal="center" vertical="center" textRotation="90" wrapText="1"/>
    </xf>
    <xf numFmtId="165" fontId="12" fillId="2" borderId="16" xfId="0" applyNumberFormat="1" applyFont="1" applyFill="1" applyBorder="1" applyAlignment="1">
      <alignment horizontal="center" vertical="center" wrapText="1"/>
    </xf>
    <xf numFmtId="0" fontId="12" fillId="2" borderId="19" xfId="5" applyFont="1" applyFill="1" applyBorder="1" applyAlignment="1">
      <alignment horizontal="center" vertical="center" wrapText="1"/>
    </xf>
    <xf numFmtId="0" fontId="12" fillId="2" borderId="17" xfId="5" applyFont="1" applyFill="1" applyBorder="1" applyAlignment="1">
      <alignment horizontal="center" vertical="center" wrapText="1"/>
    </xf>
    <xf numFmtId="165" fontId="12" fillId="2" borderId="27" xfId="0" applyNumberFormat="1" applyFont="1" applyFill="1" applyBorder="1" applyAlignment="1">
      <alignment horizontal="center" vertical="center" textRotation="90" wrapText="1"/>
    </xf>
    <xf numFmtId="165" fontId="12" fillId="2" borderId="21" xfId="0" applyNumberFormat="1" applyFont="1" applyFill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2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60" xfId="0" applyFont="1" applyFill="1" applyBorder="1" applyAlignment="1">
      <alignment horizontal="left" vertical="top"/>
    </xf>
    <xf numFmtId="0" fontId="4" fillId="2" borderId="27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right" vertical="center" textRotation="90" wrapText="1"/>
    </xf>
    <xf numFmtId="49" fontId="4" fillId="2" borderId="4" xfId="0" applyNumberFormat="1" applyFont="1" applyFill="1" applyBorder="1" applyAlignment="1">
      <alignment vertical="top" textRotation="90" wrapText="1"/>
    </xf>
    <xf numFmtId="49" fontId="4" fillId="2" borderId="9" xfId="0" applyNumberFormat="1" applyFont="1" applyFill="1" applyBorder="1" applyAlignment="1">
      <alignment vertical="top" textRotation="90" wrapText="1"/>
    </xf>
    <xf numFmtId="0" fontId="4" fillId="2" borderId="0" xfId="0" applyFont="1" applyFill="1" applyAlignment="1">
      <alignment horizontal="center" vertical="top"/>
    </xf>
    <xf numFmtId="0" fontId="12" fillId="2" borderId="49" xfId="5" applyFont="1" applyFill="1" applyBorder="1" applyAlignment="1">
      <alignment horizontal="center" vertical="center" wrapText="1"/>
    </xf>
    <xf numFmtId="0" fontId="12" fillId="2" borderId="33" xfId="5" applyFont="1" applyFill="1" applyBorder="1" applyAlignment="1">
      <alignment horizontal="center" vertical="center" wrapText="1"/>
    </xf>
    <xf numFmtId="165" fontId="12" fillId="2" borderId="75" xfId="0" applyNumberFormat="1" applyFont="1" applyFill="1" applyBorder="1" applyAlignment="1">
      <alignment horizontal="center" vertical="center" textRotation="90" wrapText="1"/>
    </xf>
    <xf numFmtId="165" fontId="12" fillId="2" borderId="47" xfId="0" applyNumberFormat="1" applyFont="1" applyFill="1" applyBorder="1" applyAlignment="1">
      <alignment horizontal="center" vertical="center" textRotation="90" wrapText="1"/>
    </xf>
    <xf numFmtId="49" fontId="4" fillId="2" borderId="35" xfId="0" applyNumberFormat="1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/>
    </xf>
    <xf numFmtId="165" fontId="12" fillId="2" borderId="34" xfId="0" applyNumberFormat="1" applyFont="1" applyFill="1" applyBorder="1" applyAlignment="1">
      <alignment horizontal="center" vertical="center" textRotation="90" wrapText="1"/>
    </xf>
    <xf numFmtId="165" fontId="12" fillId="2" borderId="24" xfId="0" applyNumberFormat="1" applyFont="1" applyFill="1" applyBorder="1" applyAlignment="1">
      <alignment horizontal="center" vertical="center" textRotation="90" wrapText="1"/>
    </xf>
    <xf numFmtId="165" fontId="12" fillId="2" borderId="54" xfId="0" applyNumberFormat="1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2" borderId="22" xfId="0" applyFont="1" applyFill="1" applyBorder="1" applyAlignment="1">
      <alignment horizontal="center" vertical="center" textRotation="90" wrapText="1"/>
    </xf>
    <xf numFmtId="0" fontId="12" fillId="2" borderId="40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textRotation="90" wrapText="1"/>
    </xf>
    <xf numFmtId="0" fontId="12" fillId="2" borderId="22" xfId="0" applyFont="1" applyFill="1" applyBorder="1" applyAlignment="1">
      <alignment textRotation="90" wrapText="1"/>
    </xf>
    <xf numFmtId="0" fontId="12" fillId="2" borderId="40" xfId="0" applyFont="1" applyFill="1" applyBorder="1" applyAlignment="1">
      <alignment textRotation="90" wrapText="1"/>
    </xf>
    <xf numFmtId="0" fontId="12" fillId="2" borderId="19" xfId="0" applyFont="1" applyFill="1" applyBorder="1" applyAlignment="1">
      <alignment textRotation="90" wrapText="1"/>
    </xf>
    <xf numFmtId="0" fontId="12" fillId="2" borderId="16" xfId="0" applyFont="1" applyFill="1" applyBorder="1" applyAlignment="1">
      <alignment textRotation="90" wrapText="1"/>
    </xf>
    <xf numFmtId="0" fontId="12" fillId="2" borderId="29" xfId="0" applyFont="1" applyFill="1" applyBorder="1" applyAlignment="1">
      <alignment textRotation="90" wrapText="1"/>
    </xf>
    <xf numFmtId="166" fontId="12" fillId="2" borderId="34" xfId="0" applyNumberFormat="1" applyFont="1" applyFill="1" applyBorder="1" applyAlignment="1">
      <alignment horizontal="center" vertical="center" wrapText="1"/>
    </xf>
    <xf numFmtId="166" fontId="12" fillId="2" borderId="54" xfId="0" applyNumberFormat="1" applyFont="1" applyFill="1" applyBorder="1" applyAlignment="1">
      <alignment horizontal="center" vertical="center" wrapText="1"/>
    </xf>
    <xf numFmtId="165" fontId="13" fillId="2" borderId="34" xfId="0" applyNumberFormat="1" applyFont="1" applyFill="1" applyBorder="1" applyAlignment="1">
      <alignment horizontal="center" vertical="center" wrapText="1"/>
    </xf>
    <xf numFmtId="165" fontId="13" fillId="2" borderId="24" xfId="0" applyNumberFormat="1" applyFont="1" applyFill="1" applyBorder="1" applyAlignment="1">
      <alignment horizontal="center" vertical="center" wrapText="1"/>
    </xf>
    <xf numFmtId="165" fontId="13" fillId="2" borderId="54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4" fillId="2" borderId="23" xfId="0" applyFont="1" applyFill="1" applyBorder="1" applyAlignment="1">
      <alignment horizontal="left" wrapText="1"/>
    </xf>
    <xf numFmtId="0" fontId="4" fillId="2" borderId="50" xfId="0" applyFont="1" applyFill="1" applyBorder="1" applyAlignment="1">
      <alignment horizontal="left" wrapText="1"/>
    </xf>
    <xf numFmtId="0" fontId="4" fillId="2" borderId="37" xfId="0" applyFont="1" applyFill="1" applyBorder="1" applyAlignment="1">
      <alignment horizontal="left" wrapText="1"/>
    </xf>
    <xf numFmtId="0" fontId="4" fillId="2" borderId="62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0" fontId="5" fillId="3" borderId="43" xfId="0" applyFont="1" applyFill="1" applyBorder="1" applyAlignment="1">
      <alignment horizontal="left" wrapText="1"/>
    </xf>
    <xf numFmtId="0" fontId="5" fillId="3" borderId="66" xfId="0" applyFont="1" applyFill="1" applyBorder="1" applyAlignment="1">
      <alignment horizontal="left" wrapText="1"/>
    </xf>
    <xf numFmtId="0" fontId="4" fillId="2" borderId="58" xfId="0" applyFont="1" applyFill="1" applyBorder="1" applyAlignment="1">
      <alignment horizontal="left" vertical="top" wrapText="1"/>
    </xf>
    <xf numFmtId="0" fontId="4" fillId="2" borderId="48" xfId="0" applyFont="1" applyFill="1" applyBorder="1" applyAlignment="1">
      <alignment horizontal="left" vertical="top" wrapText="1"/>
    </xf>
    <xf numFmtId="0" fontId="4" fillId="2" borderId="46" xfId="0" applyFont="1" applyFill="1" applyBorder="1" applyAlignment="1">
      <alignment horizontal="left" vertical="top" wrapText="1"/>
    </xf>
    <xf numFmtId="0" fontId="4" fillId="3" borderId="65" xfId="0" applyFont="1" applyFill="1" applyBorder="1" applyAlignment="1">
      <alignment horizontal="left" wrapText="1"/>
    </xf>
    <xf numFmtId="0" fontId="4" fillId="3" borderId="20" xfId="0" applyFont="1" applyFill="1" applyBorder="1" applyAlignment="1">
      <alignment horizontal="left" wrapText="1"/>
    </xf>
    <xf numFmtId="0" fontId="4" fillId="3" borderId="36" xfId="0" applyFont="1" applyFill="1" applyBorder="1" applyAlignment="1">
      <alignment horizontal="left" wrapText="1"/>
    </xf>
    <xf numFmtId="165" fontId="4" fillId="3" borderId="32" xfId="0" applyNumberFormat="1" applyFont="1" applyFill="1" applyBorder="1" applyAlignment="1">
      <alignment horizontal="center"/>
    </xf>
    <xf numFmtId="165" fontId="4" fillId="3" borderId="44" xfId="0" applyNumberFormat="1" applyFont="1" applyFill="1" applyBorder="1" applyAlignment="1">
      <alignment horizontal="center"/>
    </xf>
    <xf numFmtId="165" fontId="4" fillId="3" borderId="7" xfId="0" applyNumberFormat="1" applyFont="1" applyFill="1" applyBorder="1" applyAlignment="1">
      <alignment horizontal="center"/>
    </xf>
    <xf numFmtId="165" fontId="4" fillId="2" borderId="32" xfId="0" applyNumberFormat="1" applyFont="1" applyFill="1" applyBorder="1" applyAlignment="1">
      <alignment horizontal="center"/>
    </xf>
    <xf numFmtId="165" fontId="4" fillId="2" borderId="44" xfId="0" applyNumberFormat="1" applyFont="1" applyFill="1" applyBorder="1" applyAlignment="1">
      <alignment horizontal="center"/>
    </xf>
    <xf numFmtId="165" fontId="4" fillId="2" borderId="7" xfId="0" applyNumberFormat="1" applyFont="1" applyFill="1" applyBorder="1" applyAlignment="1">
      <alignment horizontal="center"/>
    </xf>
    <xf numFmtId="0" fontId="4" fillId="2" borderId="13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23" xfId="0" applyNumberFormat="1" applyFont="1" applyFill="1" applyBorder="1" applyAlignment="1">
      <alignment horizontal="left" wrapText="1"/>
    </xf>
    <xf numFmtId="165" fontId="4" fillId="2" borderId="59" xfId="0" applyNumberFormat="1" applyFont="1" applyFill="1" applyBorder="1" applyAlignment="1">
      <alignment horizontal="center"/>
    </xf>
    <xf numFmtId="165" fontId="4" fillId="2" borderId="14" xfId="0" applyNumberFormat="1" applyFont="1" applyFill="1" applyBorder="1" applyAlignment="1">
      <alignment horizontal="center"/>
    </xf>
    <xf numFmtId="165" fontId="4" fillId="2" borderId="15" xfId="0" applyNumberFormat="1" applyFont="1" applyFill="1" applyBorder="1" applyAlignment="1">
      <alignment horizontal="center"/>
    </xf>
    <xf numFmtId="0" fontId="4" fillId="2" borderId="53" xfId="0" applyFont="1" applyFill="1" applyBorder="1" applyAlignment="1">
      <alignment horizontal="left" wrapText="1"/>
    </xf>
    <xf numFmtId="0" fontId="4" fillId="2" borderId="26" xfId="0" applyFont="1" applyFill="1" applyBorder="1" applyAlignment="1">
      <alignment horizontal="left" wrapText="1"/>
    </xf>
    <xf numFmtId="0" fontId="4" fillId="2" borderId="2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21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 wrapText="1"/>
    </xf>
    <xf numFmtId="0" fontId="4" fillId="2" borderId="43" xfId="0" applyFont="1" applyFill="1" applyBorder="1" applyAlignment="1">
      <alignment horizontal="left" wrapText="1"/>
    </xf>
    <xf numFmtId="0" fontId="4" fillId="2" borderId="57" xfId="0" applyFont="1" applyFill="1" applyBorder="1" applyAlignment="1">
      <alignment horizontal="left" wrapText="1"/>
    </xf>
    <xf numFmtId="0" fontId="12" fillId="2" borderId="17" xfId="0" applyFont="1" applyFill="1" applyBorder="1" applyAlignment="1">
      <alignment textRotation="90" wrapText="1"/>
    </xf>
    <xf numFmtId="0" fontId="12" fillId="2" borderId="1" xfId="0" applyFont="1" applyFill="1" applyBorder="1" applyAlignment="1">
      <alignment textRotation="90" wrapText="1"/>
    </xf>
    <xf numFmtId="0" fontId="12" fillId="2" borderId="26" xfId="0" applyFont="1" applyFill="1" applyBorder="1" applyAlignment="1">
      <alignment textRotation="90" wrapText="1"/>
    </xf>
    <xf numFmtId="0" fontId="12" fillId="2" borderId="67" xfId="0" applyFont="1" applyFill="1" applyBorder="1" applyAlignment="1">
      <alignment horizontal="center" textRotation="90" wrapText="1"/>
    </xf>
    <xf numFmtId="0" fontId="12" fillId="2" borderId="64" xfId="0" applyFont="1" applyFill="1" applyBorder="1" applyAlignment="1">
      <alignment horizontal="center" textRotation="90" wrapText="1"/>
    </xf>
    <xf numFmtId="49" fontId="4" fillId="2" borderId="13" xfId="0" applyNumberFormat="1" applyFont="1" applyFill="1" applyBorder="1" applyAlignment="1">
      <alignment horizontal="center" vertical="top" wrapText="1"/>
    </xf>
    <xf numFmtId="49" fontId="4" fillId="2" borderId="20" xfId="0" applyNumberFormat="1" applyFont="1" applyFill="1" applyBorder="1" applyAlignment="1">
      <alignment horizontal="center" vertical="top" wrapText="1"/>
    </xf>
    <xf numFmtId="49" fontId="4" fillId="2" borderId="36" xfId="0" applyNumberFormat="1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1" fontId="12" fillId="2" borderId="34" xfId="0" applyNumberFormat="1" applyFont="1" applyFill="1" applyBorder="1" applyAlignment="1">
      <alignment horizontal="center" vertical="center" textRotation="90" wrapText="1"/>
    </xf>
    <xf numFmtId="1" fontId="12" fillId="2" borderId="24" xfId="0" applyNumberFormat="1" applyFont="1" applyFill="1" applyBorder="1" applyAlignment="1">
      <alignment horizontal="center" vertical="center" textRotation="90" wrapText="1"/>
    </xf>
    <xf numFmtId="1" fontId="12" fillId="2" borderId="54" xfId="0" applyNumberFormat="1" applyFont="1" applyFill="1" applyBorder="1" applyAlignment="1">
      <alignment horizontal="center" vertical="center" textRotation="90" wrapText="1"/>
    </xf>
  </cellXfs>
  <cellStyles count="7">
    <cellStyle name="Excel Built-in Normal" xfId="6" xr:uid="{4604640E-EEB5-41DB-A553-BA77D79EAF40}"/>
    <cellStyle name="Įprastas" xfId="0" builtinId="0"/>
    <cellStyle name="Įprastas 2" xfId="4" xr:uid="{00000000-0005-0000-0000-000000000000}"/>
    <cellStyle name="Normal 2" xfId="1" xr:uid="{00000000-0005-0000-0000-000002000000}"/>
    <cellStyle name="Normal 2 2" xfId="2" xr:uid="{00000000-0005-0000-0000-000003000000}"/>
    <cellStyle name="Normal 2 2 2" xfId="5" xr:uid="{A0FFF37D-905E-4879-B765-53188219732A}"/>
    <cellStyle name="Normal 3" xfId="3" xr:uid="{00000000-0005-0000-0000-000004000000}"/>
  </cellStyles>
  <dxfs count="0"/>
  <tableStyles count="0" defaultTableStyle="TableStyleMedium9" defaultPivotStyle="PivotStyleLight16"/>
  <colors>
    <mruColors>
      <color rgb="FF99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194709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727013EA-4C8F-4EF5-9B03-3EED0E51FDE8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DD609AE4-3C75-4C62-B0B5-8567A5E70BB6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96FB0391-6D2B-4C96-AD53-78D70DC3DB68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2190C951-1445-456E-A534-E430FA0593D3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765E5A18-7FE8-4DC0-9D7D-D826137E6C63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51C2F585-4F47-44FF-9F9A-3CFA439E60B9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1C09771F-F417-44B4-8E0B-55ECC0E9417F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F1F8F773-338A-463A-AEDF-5522895F26D4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B8FAC729-16E0-4DFF-8B3D-2FF0BA6470FB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1E57830B-CF92-4687-96FD-E726EE087AC6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3B079609-E396-486E-9BF1-25A192F7F949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3</xdr:row>
      <xdr:rowOff>0</xdr:rowOff>
    </xdr:from>
    <xdr:to>
      <xdr:col>6</xdr:col>
      <xdr:colOff>180975</xdr:colOff>
      <xdr:row>4</xdr:row>
      <xdr:rowOff>2175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8FAF019D-6D87-4FB8-B03D-A6E1693980D9}"/>
            </a:ext>
          </a:extLst>
        </xdr:cNvPr>
        <xdr:cNvSpPr txBox="1">
          <a:spLocks noChangeArrowheads="1"/>
        </xdr:cNvSpPr>
      </xdr:nvSpPr>
      <xdr:spPr bwMode="auto">
        <a:xfrm>
          <a:off x="2981325" y="323850"/>
          <a:ext cx="76200" cy="16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42973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AB28D2D4-E4D7-4B15-AB81-5A239FAF6E9E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42973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A5F5426E-53E7-40F1-A9BF-F110AFCF6DC0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42973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FD618CF5-1918-48B8-BA0E-2BA364F9077C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14398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E23814FF-1356-455F-A2C8-ADC33609DD3B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14398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92A66790-818B-4ABE-8098-ED56E7E13088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14398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E296D2DF-B07A-4D67-9E46-74EB3C9E04FB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52498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CD4FA1C7-1582-43A0-9BFC-01083D9BE535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52498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A5E95D42-0259-402A-AA29-4006380DA78D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14398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4045BAFB-0BBC-4ECD-BF77-CCC16187DD8D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14398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F161F5CE-74DA-4AB6-8C55-6B4FB7C3F88D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14398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84A2FCB4-B882-4381-BB14-11DD28498623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26304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BB95FD5A-6743-4F9E-9F44-A26050938C21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189946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C98FEBE3-AE3F-4920-8CB8-9FD728A0D2F7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26304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C95D81A-AFD1-4ADB-9C75-58E1B960B4FC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189946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E291CC2F-C3A2-4948-B25C-85E71664EEA9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26304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622113F5-739B-4998-98C2-E0691767E3CB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197090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FCD15ACD-EC0D-4AD7-8A87-27F8990BD631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197090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17743F8D-C53E-4D51-B8BF-BC701D62F472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197090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596CF730-7D35-4C0C-B6E3-05D01B2EC4CA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35829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9707B609-B01C-4F82-9831-11389AA12292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35829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3C1EFBED-2DBD-4E5D-BD20-EFDCEFA8E69B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197090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683D4E45-B330-4127-BF79-C29659E32FE4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197090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1DC53321-5B05-4673-88DD-947F866D9EFA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197090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A84F692-B78B-4DF1-9E8E-DC0A24F5E980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189946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11DBBBA3-90D8-40B2-8E01-348EC931190E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2</xdr:row>
      <xdr:rowOff>189946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9C0C0AE5-A87C-41C7-A91F-D3D5D3EA736F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35829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A64EDE4C-A64B-4C66-9BDB-2F65E9914B45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35829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3DC4F2BA-0808-41CB-9E7C-F48142F61384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35829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C3C10CE8-A4AA-4A8D-AEA3-0837EF4AE0ED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7254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281FEC66-A107-4985-9790-6641EC378CBC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7254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A7B7FED0-33C8-4620-AE66-EB305D35D86A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7254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4DF7B93C-9072-486E-AADD-6B86EF401F2D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45354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E8F70BC6-A6C3-4CE5-9CC0-CD72F3A1C66B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45354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249F1EE5-6640-4AFB-BF57-673BE1D960DA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7254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2F595390-3781-4C96-906A-617EDF5F6348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7254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DEFD4A66-CAD5-4CB7-8497-DA6382806119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2</xdr:row>
      <xdr:rowOff>0</xdr:rowOff>
    </xdr:from>
    <xdr:to>
      <xdr:col>6</xdr:col>
      <xdr:colOff>180975</xdr:colOff>
      <xdr:row>3</xdr:row>
      <xdr:rowOff>7254</xdr:rowOff>
    </xdr:to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8A29863D-D69B-4000-A3CF-3638CEBD332B}"/>
            </a:ext>
          </a:extLst>
        </xdr:cNvPr>
        <xdr:cNvSpPr txBox="1">
          <a:spLocks noChangeArrowheads="1"/>
        </xdr:cNvSpPr>
      </xdr:nvSpPr>
      <xdr:spPr bwMode="auto">
        <a:xfrm>
          <a:off x="2981325" y="16192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8F846FED-AD33-40AE-ADF8-21D6BA72511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57151</xdr:rowOff>
    </xdr:to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84F31CF3-A72B-4D3B-9C5F-8A86AE687E0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95251</xdr:rowOff>
    </xdr:to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882A0FFC-DD91-42C7-9834-311FC700481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57151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CC54782E-3235-49B9-B159-811655EBC53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95251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346D1DD8-233E-4706-A9D6-F7230C37D814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57151</xdr:rowOff>
    </xdr:to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4433A0B1-75F5-4ED3-852B-D6FACC248C9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95251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FEA98B01-BAB2-40F4-BB5B-6BAF22E862B5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E6B54DCA-3E13-478B-A26E-C4A7E48C26FE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7168863A-68A7-4032-9FA7-1A3C642D2B9A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D0EA97D4-0E5E-48C5-A240-299AC37D4D56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104776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22A6B5CE-9C45-4A46-9961-6DE474EB39D6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76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104776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3DCBB96A-1382-4790-9664-C3C5C3533235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76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A5A977D5-D600-480B-9075-87240996C933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CF827D36-1D46-4DB5-B929-715F954ED236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AF20284D-84D8-40FC-BBE8-29B743323CD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57151</xdr:rowOff>
    </xdr:to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496B5FEF-CF3B-4588-A133-E39209C2503B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57151</xdr:rowOff>
    </xdr:to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11701C94-03E6-4684-8C90-020ECEAA8D7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28576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2FE2D253-73ED-4BE1-B44F-8B265750F583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D3A89966-B700-4CC2-91B1-E8A1A26C093A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28576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A9C8D7F3-B46F-451B-A1D3-23E6A29E9C8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40D21324-91B3-40D9-A062-6F1192A011E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28576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2044648F-6272-45F0-949B-3B4535EE17FB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66676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EF452D72-148F-40E0-8836-A493C9457843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38101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F555CB65-1003-4B22-89B4-665E3BC72FD0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38101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038EEC78-0693-4B3C-B21C-93FE8E070F4B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38101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0C1FB084-769B-4653-8155-FE279DEFC99A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76201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108D9CD4-CAC3-49D9-96C7-972C7B50C97E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76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76201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6201EA62-436B-4764-9C03-8087FD94F99C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76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38101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7A91F33F-0887-4775-8DCB-4736A6CDC849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38101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7B391AEE-C020-414F-A124-CB4FA750EE6C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38101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4EA51C82-0093-43DC-A7C9-E34C43FFF52F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28576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7F801D53-87CD-4DC9-9B2E-C0DD84F1DD8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28576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578F4CAD-A81C-411B-8AFA-65FF01F87E04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28578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A16D2F80-B7F5-412D-BED6-012C359C7C89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66678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17EA7C19-823B-422D-9CBA-4AD6A70FD955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28578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5D50E1E6-E6E4-4A59-A2C9-DD29B523E98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66678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6C2BD3D7-4CEF-453E-8A69-5E00FFCEDF2E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28578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5194F1A7-E0DA-47CC-994C-146B7AA2AEF4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66678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98C969CB-3798-408D-A1F9-E1E66A74097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38103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76E2F2D2-4DA0-4585-8C86-65362A729F0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38103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78C53CAB-2B2D-48E1-A0E4-77F8B7EBCCAE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38103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2043F552-BCBF-4795-8FEC-CDB1F0EE00E3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76203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ABA840E2-34F6-4216-BA59-F1F4C0023483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76203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7A67F893-F46B-49CF-85FB-7912E855595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7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38103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7B448319-2471-4010-9352-A4393EC391FB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38103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EB92CE5B-9B4A-4CD2-95F1-C84A60B1F963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38103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71C53630-88DD-4F37-83F0-2BEF45EB2F4B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28578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5E24135A-C9C0-48CE-A9BB-192583560E23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28578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9A06D5A4-38F6-4723-B98D-E3F7C9523EF5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28579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74DEE9DA-CA9B-4D72-939A-C1FFF1C9322D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66679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F9AF8397-B228-4DE3-928F-BD67701B1028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28579</xdr:rowOff>
    </xdr:to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04D4B3CB-0507-486E-B4B6-991EE7BC840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66679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BFFE7BF3-31B9-4FA1-8030-DE4BA038FED8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28579</xdr:rowOff>
    </xdr:to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633DB443-74AF-4B13-8B5D-238FD48FFF2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66679</xdr:rowOff>
    </xdr:to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439F8B0B-F975-49C2-AD84-59418182B1EE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8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38104</xdr:rowOff>
    </xdr:to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D67DE8C5-7C4A-421A-8D82-A5F654DAE0D0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38104</xdr:rowOff>
    </xdr:to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A006035A-CD42-4C92-A9D5-698C57BED634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38104</xdr:rowOff>
    </xdr:to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6C6E9C31-88FD-4C6A-8C32-8A63F93C9CCF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76204</xdr:rowOff>
    </xdr:to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46DD9CC6-3488-4A81-9025-973429E64E55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76204</xdr:rowOff>
    </xdr:to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D6D56FF6-09E0-46E4-8D74-EBB9382433FE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7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38104</xdr:rowOff>
    </xdr:to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B4906322-0D46-47CE-8866-EAF575370CA8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38104</xdr:rowOff>
    </xdr:to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13CD9F5D-5560-4E30-8213-0B80585A2F66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38104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AF99B528-CDEB-4A87-8ACA-BB2FAB2163C0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95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28579</xdr:rowOff>
    </xdr:to>
    <xdr:sp macro="" textlink="">
      <xdr:nvSpPr>
        <xdr:cNvPr id="114" name="Text Box 2">
          <a:extLst>
            <a:ext uri="{FF2B5EF4-FFF2-40B4-BE49-F238E27FC236}">
              <a16:creationId xmlns:a16="http://schemas.microsoft.com/office/drawing/2014/main" id="{50C96F3E-AA88-4056-9D26-E871CB475DF0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28579</xdr:rowOff>
    </xdr:to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CA67A91E-B8ED-4C26-BC6C-82C8E6D004C6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16210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4333E26B-44E9-4E44-8479-BC896790242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54310</xdr:rowOff>
    </xdr:to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061ADD6E-BDFD-4BD3-8C18-082DB6659066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16210</xdr:rowOff>
    </xdr:to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A4F983D1-0408-4A0A-881B-1DE33C04AF00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54310</xdr:rowOff>
    </xdr:to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BA74A952-445C-4F78-B773-42482946724E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16210</xdr:rowOff>
    </xdr:to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BA2F54BD-04EE-4B8F-A72E-AF97B97D4620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54310</xdr:rowOff>
    </xdr:to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053E8E8A-98B5-4AA2-8D95-859C3D112A1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2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25735</xdr:rowOff>
    </xdr:to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70FB50DD-B66F-480A-9F03-7066EB99509D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25735</xdr:rowOff>
    </xdr:to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A131E814-4D29-4AC3-83DC-0684555B543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25735</xdr:rowOff>
    </xdr:to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A45F3FBE-534F-4BBA-A07E-47AF61820088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63835</xdr:rowOff>
    </xdr:to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7FAD1BEC-9EBD-42AB-BF96-5F70E0F7DD9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63835</xdr:rowOff>
    </xdr:to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23BD76D0-2E9E-48AC-9C44-C845B80A4C7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25735</xdr:rowOff>
    </xdr:to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43ED7288-1AA0-4271-88CF-87E2DD4E2FE3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25735</xdr:rowOff>
    </xdr:to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8EDCD2BA-6808-4EAE-BC9D-182853362EBF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25735</xdr:rowOff>
    </xdr:to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72427B6B-80FC-4AA3-9FEF-C83281A7A5CD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7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16210</xdr:rowOff>
    </xdr:to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1561114A-5414-4CDF-A112-A8226717642D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16210</xdr:rowOff>
    </xdr:to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EF0ADB80-A89E-4092-B70B-DB9CDED0FBAD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8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25087</xdr:rowOff>
    </xdr:to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712EF003-3F9A-4DDD-87B5-DA502D3344E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63187</xdr:rowOff>
    </xdr:to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ACF6A575-94EA-467C-A51D-169A0175209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25087</xdr:rowOff>
    </xdr:to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F9AA10E0-C206-4860-A511-5EF1E6EC928A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63187</xdr:rowOff>
    </xdr:to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10B51E68-2133-4C63-BD0A-99FDE8EE1608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25087</xdr:rowOff>
    </xdr:to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A2B7CE19-2EC2-499F-B2CC-5EAD29940ACA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63187</xdr:rowOff>
    </xdr:to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B3699FA2-90E2-480D-A4E0-E458148C6810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4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34612</xdr:rowOff>
    </xdr:to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4DAC2778-06F3-44ED-89C6-964CED9763FE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34612</xdr:rowOff>
    </xdr:to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06BFFCD1-DADF-4F86-BD3A-5B379332AD4F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34612</xdr:rowOff>
    </xdr:to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CF5E07AA-1E59-470B-8C7E-6D03316597C5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72712</xdr:rowOff>
    </xdr:to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716C1B1A-676F-4408-A146-ED275611830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72712</xdr:rowOff>
    </xdr:to>
    <xdr:sp macro="" textlink="">
      <xdr:nvSpPr>
        <xdr:cNvPr id="142" name="Text Box 2">
          <a:extLst>
            <a:ext uri="{FF2B5EF4-FFF2-40B4-BE49-F238E27FC236}">
              <a16:creationId xmlns:a16="http://schemas.microsoft.com/office/drawing/2014/main" id="{86C88A0D-23A8-4CDB-A6A7-914DD2217E44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4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34612</xdr:rowOff>
    </xdr:to>
    <xdr:sp macro="" textlink="">
      <xdr:nvSpPr>
        <xdr:cNvPr id="143" name="Text Box 2">
          <a:extLst>
            <a:ext uri="{FF2B5EF4-FFF2-40B4-BE49-F238E27FC236}">
              <a16:creationId xmlns:a16="http://schemas.microsoft.com/office/drawing/2014/main" id="{A97276CA-C98A-49FB-9DD8-CD081787645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34612</xdr:rowOff>
    </xdr:to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37FCD820-00DE-4F1E-A96A-91B76C7E479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34612</xdr:rowOff>
    </xdr:to>
    <xdr:sp macro="" textlink="">
      <xdr:nvSpPr>
        <xdr:cNvPr id="145" name="Text Box 2">
          <a:extLst>
            <a:ext uri="{FF2B5EF4-FFF2-40B4-BE49-F238E27FC236}">
              <a16:creationId xmlns:a16="http://schemas.microsoft.com/office/drawing/2014/main" id="{26E4D9C1-BC5A-4470-817E-850AA56A189E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25087</xdr:rowOff>
    </xdr:to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F1EBC823-893B-4A7B-84FB-E25CDEFF74D9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25087</xdr:rowOff>
    </xdr:to>
    <xdr:sp macro="" textlink="">
      <xdr:nvSpPr>
        <xdr:cNvPr id="147" name="Text Box 2">
          <a:extLst>
            <a:ext uri="{FF2B5EF4-FFF2-40B4-BE49-F238E27FC236}">
              <a16:creationId xmlns:a16="http://schemas.microsoft.com/office/drawing/2014/main" id="{DD5BEC05-AD99-41A3-B25D-53BC9826BAB3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25088</xdr:rowOff>
    </xdr:to>
    <xdr:sp macro="" textlink="">
      <xdr:nvSpPr>
        <xdr:cNvPr id="148" name="Text Box 2">
          <a:extLst>
            <a:ext uri="{FF2B5EF4-FFF2-40B4-BE49-F238E27FC236}">
              <a16:creationId xmlns:a16="http://schemas.microsoft.com/office/drawing/2014/main" id="{800FBDB2-0E92-41C9-823F-AB4C4E8215DD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63188</xdr:rowOff>
    </xdr:to>
    <xdr:sp macro="" textlink="">
      <xdr:nvSpPr>
        <xdr:cNvPr id="149" name="Text Box 2">
          <a:extLst>
            <a:ext uri="{FF2B5EF4-FFF2-40B4-BE49-F238E27FC236}">
              <a16:creationId xmlns:a16="http://schemas.microsoft.com/office/drawing/2014/main" id="{BEFA950B-4317-4D36-A22B-337AC5027DB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25088</xdr:rowOff>
    </xdr:to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C025DF30-38A9-4A91-AE17-2F0012F0319F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63188</xdr:rowOff>
    </xdr:to>
    <xdr:sp macro="" textlink="">
      <xdr:nvSpPr>
        <xdr:cNvPr id="151" name="Text Box 2">
          <a:extLst>
            <a:ext uri="{FF2B5EF4-FFF2-40B4-BE49-F238E27FC236}">
              <a16:creationId xmlns:a16="http://schemas.microsoft.com/office/drawing/2014/main" id="{DB0B0140-961A-4A39-A2CF-9B0153AE6D21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25088</xdr:rowOff>
    </xdr:to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D4B3CF0C-C43B-4461-A289-7735EFA01418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63188</xdr:rowOff>
    </xdr:to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01D9CABB-B3D5-4AAD-BA3C-3496C95DFEC7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34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34613</xdr:rowOff>
    </xdr:to>
    <xdr:sp macro="" textlink="">
      <xdr:nvSpPr>
        <xdr:cNvPr id="154" name="Text Box 2">
          <a:extLst>
            <a:ext uri="{FF2B5EF4-FFF2-40B4-BE49-F238E27FC236}">
              <a16:creationId xmlns:a16="http://schemas.microsoft.com/office/drawing/2014/main" id="{FA27EC84-3DCA-48CF-B30D-406B9C6B7C26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34613</xdr:rowOff>
    </xdr:to>
    <xdr:sp macro="" textlink="">
      <xdr:nvSpPr>
        <xdr:cNvPr id="155" name="Text Box 2">
          <a:extLst>
            <a:ext uri="{FF2B5EF4-FFF2-40B4-BE49-F238E27FC236}">
              <a16:creationId xmlns:a16="http://schemas.microsoft.com/office/drawing/2014/main" id="{829ADB95-A6BD-4D8C-A4D4-638503292929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34613</xdr:rowOff>
    </xdr:to>
    <xdr:sp macro="" textlink="">
      <xdr:nvSpPr>
        <xdr:cNvPr id="156" name="Text Box 2">
          <a:extLst>
            <a:ext uri="{FF2B5EF4-FFF2-40B4-BE49-F238E27FC236}">
              <a16:creationId xmlns:a16="http://schemas.microsoft.com/office/drawing/2014/main" id="{8D8CEE6F-0D2C-4800-B331-683B0383C305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72713</xdr:rowOff>
    </xdr:to>
    <xdr:sp macro="" textlink="">
      <xdr:nvSpPr>
        <xdr:cNvPr id="157" name="Text Box 2">
          <a:extLst>
            <a:ext uri="{FF2B5EF4-FFF2-40B4-BE49-F238E27FC236}">
              <a16:creationId xmlns:a16="http://schemas.microsoft.com/office/drawing/2014/main" id="{8222AF8B-CE6B-4978-BB90-EC29CB35FF7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72713</xdr:rowOff>
    </xdr:to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6141E6EE-3610-42CF-8762-4918CD0C511C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44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34613</xdr:rowOff>
    </xdr:to>
    <xdr:sp macro="" textlink="">
      <xdr:nvSpPr>
        <xdr:cNvPr id="159" name="Text Box 2">
          <a:extLst>
            <a:ext uri="{FF2B5EF4-FFF2-40B4-BE49-F238E27FC236}">
              <a16:creationId xmlns:a16="http://schemas.microsoft.com/office/drawing/2014/main" id="{0091EEA5-96B5-4227-AFF8-339ACA1CC842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34613</xdr:rowOff>
    </xdr:to>
    <xdr:sp macro="" textlink="">
      <xdr:nvSpPr>
        <xdr:cNvPr id="160" name="Text Box 2">
          <a:extLst>
            <a:ext uri="{FF2B5EF4-FFF2-40B4-BE49-F238E27FC236}">
              <a16:creationId xmlns:a16="http://schemas.microsoft.com/office/drawing/2014/main" id="{80EC71CE-4B75-44C0-BD1A-6DB9CC979F6A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34613</xdr:rowOff>
    </xdr:to>
    <xdr:sp macro="" textlink="">
      <xdr:nvSpPr>
        <xdr:cNvPr id="161" name="Text Box 2">
          <a:extLst>
            <a:ext uri="{FF2B5EF4-FFF2-40B4-BE49-F238E27FC236}">
              <a16:creationId xmlns:a16="http://schemas.microsoft.com/office/drawing/2014/main" id="{1BDAC3A6-B4DA-4A24-853E-B23872E1A0AA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206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25088</xdr:rowOff>
    </xdr:to>
    <xdr:sp macro="" textlink="">
      <xdr:nvSpPr>
        <xdr:cNvPr id="162" name="Text Box 2">
          <a:extLst>
            <a:ext uri="{FF2B5EF4-FFF2-40B4-BE49-F238E27FC236}">
              <a16:creationId xmlns:a16="http://schemas.microsoft.com/office/drawing/2014/main" id="{1890DE21-AAB8-46E7-AC7B-B4F4160939AF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104775</xdr:colOff>
      <xdr:row>6</xdr:row>
      <xdr:rowOff>0</xdr:rowOff>
    </xdr:from>
    <xdr:to>
      <xdr:col>6</xdr:col>
      <xdr:colOff>180975</xdr:colOff>
      <xdr:row>7</xdr:row>
      <xdr:rowOff>25088</xdr:rowOff>
    </xdr:to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FFD4591B-1824-4240-A665-883AD8C65226}"/>
            </a:ext>
          </a:extLst>
        </xdr:cNvPr>
        <xdr:cNvSpPr txBox="1">
          <a:spLocks noChangeArrowheads="1"/>
        </xdr:cNvSpPr>
      </xdr:nvSpPr>
      <xdr:spPr bwMode="auto">
        <a:xfrm>
          <a:off x="2981325" y="847725"/>
          <a:ext cx="76200" cy="196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apas2"/>
  <dimension ref="A1:Y245"/>
  <sheetViews>
    <sheetView tabSelected="1" zoomScale="71" zoomScaleNormal="71" workbookViewId="0">
      <pane ySplit="11" topLeftCell="A210" activePane="bottomLeft" state="frozen"/>
      <selection pane="bottomLeft" activeCell="V225" sqref="V225"/>
    </sheetView>
  </sheetViews>
  <sheetFormatPr defaultColWidth="9.140625" defaultRowHeight="12.75"/>
  <cols>
    <col min="1" max="1" width="3.28515625" style="10" customWidth="1"/>
    <col min="2" max="3" width="3.5703125" style="10" customWidth="1"/>
    <col min="4" max="4" width="3.140625" style="10" customWidth="1"/>
    <col min="5" max="5" width="20" style="1" customWidth="1"/>
    <col min="6" max="6" width="6.140625" style="240" customWidth="1"/>
    <col min="7" max="7" width="5.140625" style="169" customWidth="1"/>
    <col min="8" max="8" width="8" style="15" customWidth="1"/>
    <col min="9" max="9" width="10" style="14" customWidth="1"/>
    <col min="10" max="10" width="10.85546875" style="14" customWidth="1"/>
    <col min="11" max="11" width="9.42578125" style="14" customWidth="1"/>
    <col min="12" max="12" width="9.7109375" style="14" customWidth="1"/>
    <col min="13" max="13" width="11.85546875" style="169" customWidth="1"/>
    <col min="14" max="14" width="10.85546875" style="14" customWidth="1"/>
    <col min="15" max="15" width="9.42578125" style="14" customWidth="1"/>
    <col min="16" max="16" width="9.7109375" style="14" customWidth="1"/>
    <col min="17" max="17" width="11.85546875" style="169" customWidth="1"/>
    <col min="18" max="19" width="9.85546875" style="14" customWidth="1"/>
    <col min="20" max="20" width="9.28515625" style="14" customWidth="1"/>
    <col min="21" max="21" width="26.28515625" style="250" customWidth="1"/>
    <col min="22" max="22" width="8.140625" style="10" customWidth="1"/>
    <col min="23" max="23" width="7.7109375" style="10" customWidth="1"/>
    <col min="24" max="24" width="6.28515625" style="10" customWidth="1"/>
    <col min="25" max="25" width="8.42578125" style="238" customWidth="1"/>
    <col min="26" max="26" width="14.140625" style="169" customWidth="1"/>
    <col min="27" max="16384" width="9.140625" style="169"/>
  </cols>
  <sheetData>
    <row r="1" spans="1:25" ht="12" customHeight="1">
      <c r="H1" s="169"/>
      <c r="I1" s="169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W1" s="395" t="s">
        <v>101</v>
      </c>
      <c r="X1" s="395"/>
      <c r="Y1" s="395"/>
    </row>
    <row r="2" spans="1:25" ht="12.75" hidden="1" customHeight="1">
      <c r="H2" s="169"/>
      <c r="I2" s="169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</row>
    <row r="3" spans="1:25" ht="15.75">
      <c r="E3" s="469" t="s">
        <v>105</v>
      </c>
      <c r="F3" s="469"/>
      <c r="G3" s="469"/>
      <c r="H3" s="469"/>
      <c r="I3" s="469"/>
      <c r="J3" s="469"/>
      <c r="K3" s="469"/>
      <c r="L3" s="469"/>
      <c r="M3" s="469"/>
      <c r="N3" s="469"/>
      <c r="O3" s="470"/>
      <c r="P3" s="11" t="s">
        <v>37</v>
      </c>
      <c r="Q3" s="12" t="s">
        <v>27</v>
      </c>
      <c r="R3" s="13"/>
      <c r="S3" s="13"/>
    </row>
    <row r="4" spans="1:25" ht="15.75">
      <c r="A4" s="468" t="s">
        <v>287</v>
      </c>
      <c r="B4" s="468"/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256"/>
      <c r="V4" s="256"/>
      <c r="W4" s="256"/>
      <c r="X4" s="256"/>
      <c r="Y4" s="256"/>
    </row>
    <row r="5" spans="1: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45"/>
      <c r="V5" s="2"/>
      <c r="W5" s="2"/>
      <c r="X5" s="289"/>
      <c r="Y5" s="2"/>
    </row>
    <row r="6" spans="1:25">
      <c r="A6" s="389" t="s">
        <v>73</v>
      </c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</row>
    <row r="7" spans="1:25" ht="13.5" thickBot="1"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252"/>
      <c r="T7" s="16"/>
      <c r="U7" s="250" t="s">
        <v>104</v>
      </c>
      <c r="V7" s="390"/>
      <c r="W7" s="390"/>
      <c r="X7" s="255"/>
      <c r="Y7" s="17"/>
    </row>
    <row r="8" spans="1:25" s="257" customFormat="1" ht="29.25" customHeight="1">
      <c r="A8" s="410" t="s">
        <v>0</v>
      </c>
      <c r="B8" s="413" t="s">
        <v>1</v>
      </c>
      <c r="C8" s="460" t="s">
        <v>2</v>
      </c>
      <c r="D8" s="460" t="s">
        <v>2</v>
      </c>
      <c r="E8" s="351" t="s">
        <v>47</v>
      </c>
      <c r="F8" s="370" t="s">
        <v>48</v>
      </c>
      <c r="G8" s="370" t="s">
        <v>7</v>
      </c>
      <c r="H8" s="463" t="s">
        <v>3</v>
      </c>
      <c r="I8" s="404" t="s">
        <v>288</v>
      </c>
      <c r="J8" s="396" t="s">
        <v>289</v>
      </c>
      <c r="K8" s="380"/>
      <c r="L8" s="380"/>
      <c r="M8" s="397"/>
      <c r="N8" s="379" t="s">
        <v>290</v>
      </c>
      <c r="O8" s="380"/>
      <c r="P8" s="380"/>
      <c r="Q8" s="380"/>
      <c r="R8" s="418" t="s">
        <v>291</v>
      </c>
      <c r="S8" s="364" t="s">
        <v>292</v>
      </c>
      <c r="T8" s="364" t="s">
        <v>293</v>
      </c>
      <c r="U8" s="358" t="s">
        <v>294</v>
      </c>
      <c r="V8" s="359"/>
      <c r="W8" s="360"/>
      <c r="X8" s="471" t="s">
        <v>295</v>
      </c>
      <c r="Y8" s="407" t="s">
        <v>157</v>
      </c>
    </row>
    <row r="9" spans="1:25" s="257" customFormat="1" ht="13.5" customHeight="1" thickBot="1">
      <c r="A9" s="411"/>
      <c r="B9" s="414"/>
      <c r="C9" s="461"/>
      <c r="D9" s="461"/>
      <c r="E9" s="352"/>
      <c r="F9" s="371"/>
      <c r="G9" s="371"/>
      <c r="H9" s="464"/>
      <c r="I9" s="405"/>
      <c r="J9" s="349" t="s">
        <v>36</v>
      </c>
      <c r="K9" s="373" t="s">
        <v>5</v>
      </c>
      <c r="L9" s="374"/>
      <c r="M9" s="375"/>
      <c r="N9" s="376" t="s">
        <v>36</v>
      </c>
      <c r="O9" s="373" t="s">
        <v>5</v>
      </c>
      <c r="P9" s="374"/>
      <c r="Q9" s="374"/>
      <c r="R9" s="419"/>
      <c r="S9" s="365"/>
      <c r="T9" s="365"/>
      <c r="U9" s="361"/>
      <c r="V9" s="362"/>
      <c r="W9" s="363"/>
      <c r="X9" s="472"/>
      <c r="Y9" s="408"/>
    </row>
    <row r="10" spans="1:25" s="257" customFormat="1" ht="12.75" customHeight="1">
      <c r="A10" s="411"/>
      <c r="B10" s="415"/>
      <c r="C10" s="462"/>
      <c r="D10" s="462"/>
      <c r="E10" s="352"/>
      <c r="F10" s="372"/>
      <c r="G10" s="372"/>
      <c r="H10" s="464"/>
      <c r="I10" s="405"/>
      <c r="J10" s="350"/>
      <c r="K10" s="373" t="s">
        <v>4</v>
      </c>
      <c r="L10" s="378"/>
      <c r="M10" s="398" t="s">
        <v>6</v>
      </c>
      <c r="N10" s="377"/>
      <c r="O10" s="373" t="s">
        <v>4</v>
      </c>
      <c r="P10" s="378"/>
      <c r="Q10" s="381" t="s">
        <v>6</v>
      </c>
      <c r="R10" s="419"/>
      <c r="S10" s="365"/>
      <c r="T10" s="365"/>
      <c r="U10" s="416" t="s">
        <v>45</v>
      </c>
      <c r="V10" s="347" t="s">
        <v>296</v>
      </c>
      <c r="W10" s="347" t="s">
        <v>297</v>
      </c>
      <c r="X10" s="472"/>
      <c r="Y10" s="408"/>
    </row>
    <row r="11" spans="1:25" s="257" customFormat="1" ht="61.5" customHeight="1" thickBot="1">
      <c r="A11" s="412"/>
      <c r="B11" s="415"/>
      <c r="C11" s="462"/>
      <c r="D11" s="462"/>
      <c r="E11" s="353"/>
      <c r="F11" s="372"/>
      <c r="G11" s="372"/>
      <c r="H11" s="464"/>
      <c r="I11" s="406"/>
      <c r="J11" s="350"/>
      <c r="K11" s="258" t="s">
        <v>4</v>
      </c>
      <c r="L11" s="258" t="s">
        <v>28</v>
      </c>
      <c r="M11" s="399"/>
      <c r="N11" s="377"/>
      <c r="O11" s="258" t="s">
        <v>4</v>
      </c>
      <c r="P11" s="258" t="s">
        <v>28</v>
      </c>
      <c r="Q11" s="382"/>
      <c r="R11" s="420"/>
      <c r="S11" s="366"/>
      <c r="T11" s="366"/>
      <c r="U11" s="417"/>
      <c r="V11" s="348"/>
      <c r="W11" s="348"/>
      <c r="X11" s="473"/>
      <c r="Y11" s="409"/>
    </row>
    <row r="12" spans="1:25" s="264" customFormat="1" ht="13.5" thickBot="1">
      <c r="A12" s="259" t="s">
        <v>22</v>
      </c>
      <c r="B12" s="260"/>
      <c r="C12" s="259"/>
      <c r="D12" s="259"/>
      <c r="E12" s="260" t="s">
        <v>23</v>
      </c>
      <c r="F12" s="259" t="s">
        <v>24</v>
      </c>
      <c r="G12" s="259" t="s">
        <v>25</v>
      </c>
      <c r="H12" s="260" t="s">
        <v>39</v>
      </c>
      <c r="I12" s="261">
        <v>6</v>
      </c>
      <c r="J12" s="261">
        <v>7</v>
      </c>
      <c r="K12" s="259" t="s">
        <v>26</v>
      </c>
      <c r="L12" s="260" t="s">
        <v>298</v>
      </c>
      <c r="M12" s="261">
        <v>10</v>
      </c>
      <c r="N12" s="261">
        <v>11</v>
      </c>
      <c r="O12" s="259" t="s">
        <v>16</v>
      </c>
      <c r="P12" s="260" t="s">
        <v>17</v>
      </c>
      <c r="Q12" s="261">
        <v>14</v>
      </c>
      <c r="R12" s="261">
        <v>15</v>
      </c>
      <c r="S12" s="259" t="s">
        <v>20</v>
      </c>
      <c r="T12" s="260" t="s">
        <v>129</v>
      </c>
      <c r="U12" s="261">
        <v>18</v>
      </c>
      <c r="V12" s="261">
        <v>19</v>
      </c>
      <c r="W12" s="262" t="s">
        <v>21</v>
      </c>
      <c r="X12" s="294">
        <v>21</v>
      </c>
      <c r="Y12" s="263" t="s">
        <v>299</v>
      </c>
    </row>
    <row r="13" spans="1:25" ht="22.5">
      <c r="A13" s="225" t="s">
        <v>8</v>
      </c>
      <c r="B13" s="237"/>
      <c r="C13" s="237"/>
      <c r="D13" s="18" t="s">
        <v>74</v>
      </c>
      <c r="E13" s="367" t="s">
        <v>75</v>
      </c>
      <c r="F13" s="367"/>
      <c r="G13" s="367"/>
      <c r="H13" s="36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8"/>
      <c r="U13" s="19"/>
      <c r="V13" s="20"/>
      <c r="W13" s="20"/>
      <c r="X13" s="20"/>
      <c r="Y13" s="222"/>
    </row>
    <row r="14" spans="1:25" ht="30" thickBot="1">
      <c r="A14" s="226" t="s">
        <v>8</v>
      </c>
      <c r="B14" s="230" t="s">
        <v>8</v>
      </c>
      <c r="C14" s="231"/>
      <c r="D14" s="21" t="s">
        <v>76</v>
      </c>
      <c r="E14" s="368" t="s">
        <v>77</v>
      </c>
      <c r="F14" s="369"/>
      <c r="G14" s="369"/>
      <c r="H14" s="369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170"/>
      <c r="V14" s="3"/>
      <c r="W14" s="3"/>
      <c r="X14" s="3"/>
      <c r="Y14" s="170"/>
    </row>
    <row r="15" spans="1:25">
      <c r="A15" s="299" t="s">
        <v>8</v>
      </c>
      <c r="B15" s="316" t="s">
        <v>8</v>
      </c>
      <c r="C15" s="316" t="s">
        <v>8</v>
      </c>
      <c r="D15" s="321" t="s">
        <v>78</v>
      </c>
      <c r="E15" s="400" t="s">
        <v>271</v>
      </c>
      <c r="F15" s="22" t="s">
        <v>22</v>
      </c>
      <c r="G15" s="23" t="s">
        <v>32</v>
      </c>
      <c r="H15" s="24" t="s">
        <v>62</v>
      </c>
      <c r="I15" s="25"/>
      <c r="J15" s="137">
        <v>4.5999999999999996</v>
      </c>
      <c r="K15" s="138">
        <f>SUM(J15-M15)</f>
        <v>4.5999999999999996</v>
      </c>
      <c r="L15" s="138"/>
      <c r="M15" s="139"/>
      <c r="N15" s="109">
        <v>0.7</v>
      </c>
      <c r="O15" s="138">
        <f>SUM(N15-Q15)</f>
        <v>0.7</v>
      </c>
      <c r="P15" s="138"/>
      <c r="Q15" s="145"/>
      <c r="R15" s="265">
        <f>SUM(I15+N15)</f>
        <v>0.7</v>
      </c>
      <c r="S15" s="266">
        <f>SUM(J15-R15)</f>
        <v>3.8999999999999995</v>
      </c>
      <c r="T15" s="267"/>
      <c r="U15" s="170"/>
      <c r="V15" s="49"/>
      <c r="W15" s="178"/>
      <c r="X15" s="170"/>
      <c r="Y15" s="170" t="s">
        <v>49</v>
      </c>
    </row>
    <row r="16" spans="1:25">
      <c r="A16" s="299"/>
      <c r="B16" s="316"/>
      <c r="C16" s="316"/>
      <c r="D16" s="321"/>
      <c r="E16" s="356"/>
      <c r="F16" s="227" t="s">
        <v>22</v>
      </c>
      <c r="G16" s="236" t="s">
        <v>286</v>
      </c>
      <c r="H16" s="173" t="s">
        <v>62</v>
      </c>
      <c r="I16" s="176"/>
      <c r="J16" s="174">
        <v>8</v>
      </c>
      <c r="K16" s="172">
        <f t="shared" ref="K16:K18" si="0">SUM(J16-M16)</f>
        <v>8</v>
      </c>
      <c r="L16" s="171"/>
      <c r="M16" s="175"/>
      <c r="N16" s="102">
        <v>5.6</v>
      </c>
      <c r="O16" s="172">
        <f t="shared" ref="O16:O18" si="1">SUM(N16-Q16)</f>
        <v>5.6</v>
      </c>
      <c r="P16" s="171"/>
      <c r="Q16" s="144"/>
      <c r="R16" s="265">
        <f t="shared" ref="R16:R74" si="2">SUM(I16+N16)</f>
        <v>5.6</v>
      </c>
      <c r="S16" s="266">
        <f t="shared" ref="S16" si="3">SUM(J16-R16)</f>
        <v>2.4000000000000004</v>
      </c>
      <c r="T16" s="267"/>
      <c r="U16" s="111"/>
      <c r="V16" s="178"/>
      <c r="W16" s="178"/>
      <c r="X16" s="178"/>
      <c r="Y16" s="170" t="s">
        <v>49</v>
      </c>
    </row>
    <row r="17" spans="1:25">
      <c r="A17" s="299"/>
      <c r="B17" s="316"/>
      <c r="C17" s="316"/>
      <c r="D17" s="321"/>
      <c r="E17" s="356"/>
      <c r="F17" s="221" t="s">
        <v>19</v>
      </c>
      <c r="G17" s="26" t="s">
        <v>32</v>
      </c>
      <c r="H17" s="173" t="s">
        <v>268</v>
      </c>
      <c r="I17" s="8"/>
      <c r="J17" s="4">
        <v>8</v>
      </c>
      <c r="K17" s="172">
        <f t="shared" si="0"/>
        <v>1.5999999999999996</v>
      </c>
      <c r="L17" s="4"/>
      <c r="M17" s="68">
        <v>6.4</v>
      </c>
      <c r="N17" s="98">
        <v>0.6</v>
      </c>
      <c r="O17" s="172">
        <f t="shared" si="1"/>
        <v>0.6</v>
      </c>
      <c r="P17" s="4"/>
      <c r="Q17" s="65"/>
      <c r="R17" s="265">
        <f t="shared" si="2"/>
        <v>0.6</v>
      </c>
      <c r="S17" s="266">
        <f t="shared" ref="S17:S75" si="4">SUM(J17-R17)</f>
        <v>7.4</v>
      </c>
      <c r="T17" s="267"/>
      <c r="U17" s="170" t="s">
        <v>133</v>
      </c>
      <c r="V17" s="178">
        <v>80</v>
      </c>
      <c r="W17" s="178">
        <v>2</v>
      </c>
      <c r="X17" s="170"/>
      <c r="Y17" s="170" t="s">
        <v>63</v>
      </c>
    </row>
    <row r="18" spans="1:25" ht="13.5" thickBot="1">
      <c r="A18" s="299"/>
      <c r="B18" s="316"/>
      <c r="C18" s="316"/>
      <c r="D18" s="321"/>
      <c r="E18" s="356"/>
      <c r="F18" s="221" t="s">
        <v>19</v>
      </c>
      <c r="G18" s="7" t="s">
        <v>40</v>
      </c>
      <c r="H18" s="173" t="s">
        <v>34</v>
      </c>
      <c r="I18" s="30"/>
      <c r="J18" s="28">
        <v>37.4</v>
      </c>
      <c r="K18" s="172">
        <f t="shared" si="0"/>
        <v>12.599999999999998</v>
      </c>
      <c r="L18" s="28"/>
      <c r="M18" s="29">
        <v>24.8</v>
      </c>
      <c r="N18" s="101">
        <v>1.6</v>
      </c>
      <c r="O18" s="172">
        <f t="shared" si="1"/>
        <v>1.6</v>
      </c>
      <c r="P18" s="28"/>
      <c r="Q18" s="253"/>
      <c r="R18" s="265">
        <f t="shared" si="2"/>
        <v>1.6</v>
      </c>
      <c r="S18" s="266">
        <f t="shared" si="4"/>
        <v>35.799999999999997</v>
      </c>
      <c r="T18" s="267"/>
      <c r="U18" s="170"/>
      <c r="V18" s="178"/>
      <c r="W18" s="178"/>
      <c r="X18" s="288"/>
      <c r="Y18" s="170" t="s">
        <v>63</v>
      </c>
    </row>
    <row r="19" spans="1:25" ht="13.5" thickBot="1">
      <c r="A19" s="299"/>
      <c r="B19" s="316"/>
      <c r="C19" s="316"/>
      <c r="D19" s="321"/>
      <c r="E19" s="357"/>
      <c r="F19" s="34"/>
      <c r="G19" s="310" t="s">
        <v>30</v>
      </c>
      <c r="H19" s="354"/>
      <c r="I19" s="35">
        <f t="shared" ref="I19:Q19" si="5">SUM(I15:I18)</f>
        <v>0</v>
      </c>
      <c r="J19" s="35">
        <f t="shared" si="5"/>
        <v>58</v>
      </c>
      <c r="K19" s="35">
        <f t="shared" si="5"/>
        <v>26.799999999999997</v>
      </c>
      <c r="L19" s="35">
        <f t="shared" si="5"/>
        <v>0</v>
      </c>
      <c r="M19" s="37">
        <f t="shared" si="5"/>
        <v>31.200000000000003</v>
      </c>
      <c r="N19" s="35">
        <f t="shared" si="5"/>
        <v>8.5</v>
      </c>
      <c r="O19" s="35">
        <f t="shared" si="5"/>
        <v>8.5</v>
      </c>
      <c r="P19" s="35">
        <f t="shared" si="5"/>
        <v>0</v>
      </c>
      <c r="Q19" s="35">
        <f t="shared" si="5"/>
        <v>0</v>
      </c>
      <c r="R19" s="265">
        <f t="shared" si="2"/>
        <v>8.5</v>
      </c>
      <c r="S19" s="266">
        <f t="shared" si="4"/>
        <v>49.5</v>
      </c>
      <c r="T19" s="267"/>
      <c r="U19" s="170"/>
      <c r="V19" s="178"/>
      <c r="W19" s="178"/>
      <c r="X19" s="178"/>
      <c r="Y19" s="230"/>
    </row>
    <row r="20" spans="1:25" ht="51">
      <c r="A20" s="299" t="s">
        <v>8</v>
      </c>
      <c r="B20" s="316" t="s">
        <v>8</v>
      </c>
      <c r="C20" s="316" t="s">
        <v>9</v>
      </c>
      <c r="D20" s="321" t="s">
        <v>79</v>
      </c>
      <c r="E20" s="355" t="s">
        <v>80</v>
      </c>
      <c r="F20" s="45" t="s">
        <v>19</v>
      </c>
      <c r="G20" s="7" t="s">
        <v>32</v>
      </c>
      <c r="H20" s="173" t="s">
        <v>34</v>
      </c>
      <c r="I20" s="8"/>
      <c r="J20" s="4">
        <v>0.9</v>
      </c>
      <c r="K20" s="172">
        <f t="shared" ref="K20" si="6">SUM(J20-M20)</f>
        <v>0.9</v>
      </c>
      <c r="L20" s="4"/>
      <c r="M20" s="68"/>
      <c r="N20" s="98">
        <v>0.9</v>
      </c>
      <c r="O20" s="172">
        <f t="shared" ref="O20" si="7">SUM(N20-Q20)</f>
        <v>0.9</v>
      </c>
      <c r="P20" s="4"/>
      <c r="Q20" s="65"/>
      <c r="R20" s="265">
        <f t="shared" si="2"/>
        <v>0.9</v>
      </c>
      <c r="S20" s="266">
        <f t="shared" si="4"/>
        <v>0</v>
      </c>
      <c r="T20" s="267"/>
      <c r="U20" s="204" t="s">
        <v>260</v>
      </c>
      <c r="V20" s="93" t="s">
        <v>216</v>
      </c>
      <c r="W20" s="167" t="s">
        <v>216</v>
      </c>
      <c r="X20" s="167"/>
      <c r="Y20" s="170" t="s">
        <v>63</v>
      </c>
    </row>
    <row r="21" spans="1:25" s="39" customFormat="1" ht="13.5" thickBot="1">
      <c r="A21" s="299"/>
      <c r="B21" s="316"/>
      <c r="C21" s="316"/>
      <c r="D21" s="321"/>
      <c r="E21" s="356"/>
      <c r="F21" s="40"/>
      <c r="G21" s="108"/>
      <c r="H21" s="173"/>
      <c r="I21" s="30"/>
      <c r="J21" s="28"/>
      <c r="K21" s="171"/>
      <c r="L21" s="28"/>
      <c r="M21" s="29"/>
      <c r="N21" s="101"/>
      <c r="O21" s="171"/>
      <c r="P21" s="28"/>
      <c r="Q21" s="253"/>
      <c r="R21" s="265">
        <f t="shared" si="2"/>
        <v>0</v>
      </c>
      <c r="S21" s="266">
        <f t="shared" si="4"/>
        <v>0</v>
      </c>
      <c r="T21" s="267"/>
      <c r="U21" s="111"/>
      <c r="V21" s="178"/>
      <c r="W21" s="178"/>
      <c r="X21" s="178"/>
      <c r="Y21" s="170"/>
    </row>
    <row r="22" spans="1:25" ht="13.5" thickBot="1">
      <c r="A22" s="299"/>
      <c r="B22" s="316"/>
      <c r="C22" s="316"/>
      <c r="D22" s="321"/>
      <c r="E22" s="357"/>
      <c r="F22" s="34"/>
      <c r="G22" s="310" t="s">
        <v>30</v>
      </c>
      <c r="H22" s="311"/>
      <c r="I22" s="35">
        <f t="shared" ref="I22:M22" si="8">SUM(I20:I21)</f>
        <v>0</v>
      </c>
      <c r="J22" s="35">
        <f t="shared" si="8"/>
        <v>0.9</v>
      </c>
      <c r="K22" s="35">
        <f t="shared" si="8"/>
        <v>0.9</v>
      </c>
      <c r="L22" s="35">
        <f t="shared" si="8"/>
        <v>0</v>
      </c>
      <c r="M22" s="37">
        <f t="shared" si="8"/>
        <v>0</v>
      </c>
      <c r="N22" s="35">
        <f t="shared" ref="N22:Q22" si="9">SUM(N20:N21)</f>
        <v>0.9</v>
      </c>
      <c r="O22" s="35">
        <f t="shared" si="9"/>
        <v>0.9</v>
      </c>
      <c r="P22" s="35">
        <f t="shared" si="9"/>
        <v>0</v>
      </c>
      <c r="Q22" s="35">
        <f t="shared" si="9"/>
        <v>0</v>
      </c>
      <c r="R22" s="265">
        <f t="shared" si="2"/>
        <v>0.9</v>
      </c>
      <c r="S22" s="266">
        <f t="shared" si="4"/>
        <v>0</v>
      </c>
      <c r="T22" s="267"/>
      <c r="U22" s="170"/>
      <c r="V22" s="178"/>
      <c r="W22" s="178"/>
      <c r="X22" s="178"/>
      <c r="Y22" s="230"/>
    </row>
    <row r="23" spans="1:25">
      <c r="A23" s="301" t="s">
        <v>8</v>
      </c>
      <c r="B23" s="318" t="s">
        <v>8</v>
      </c>
      <c r="C23" s="318" t="s">
        <v>10</v>
      </c>
      <c r="D23" s="315" t="s">
        <v>117</v>
      </c>
      <c r="E23" s="356" t="s">
        <v>55</v>
      </c>
      <c r="F23" s="221" t="s">
        <v>22</v>
      </c>
      <c r="G23" s="48" t="s">
        <v>32</v>
      </c>
      <c r="H23" s="24" t="s">
        <v>62</v>
      </c>
      <c r="I23" s="160"/>
      <c r="J23" s="205"/>
      <c r="K23" s="164">
        <f t="shared" ref="K23:K24" si="10">SUM(J23-M23)</f>
        <v>0</v>
      </c>
      <c r="L23" s="104"/>
      <c r="M23" s="105"/>
      <c r="N23" s="269"/>
      <c r="O23" s="164">
        <f t="shared" ref="O23" si="11">SUM(N23-Q23)</f>
        <v>0</v>
      </c>
      <c r="P23" s="104"/>
      <c r="Q23" s="270"/>
      <c r="R23" s="265">
        <f t="shared" si="2"/>
        <v>0</v>
      </c>
      <c r="S23" s="266">
        <f t="shared" si="4"/>
        <v>0</v>
      </c>
      <c r="T23" s="267"/>
      <c r="U23" s="170"/>
      <c r="V23" s="178"/>
      <c r="W23" s="178"/>
      <c r="X23" s="178"/>
      <c r="Y23" s="170" t="s">
        <v>49</v>
      </c>
    </row>
    <row r="24" spans="1:25" ht="13.5" thickBot="1">
      <c r="A24" s="301"/>
      <c r="B24" s="318"/>
      <c r="C24" s="318"/>
      <c r="D24" s="315"/>
      <c r="E24" s="356"/>
      <c r="F24" s="227" t="s">
        <v>18</v>
      </c>
      <c r="G24" s="59" t="s">
        <v>32</v>
      </c>
      <c r="H24" s="173" t="s">
        <v>35</v>
      </c>
      <c r="I24" s="168"/>
      <c r="J24" s="194">
        <v>1.2</v>
      </c>
      <c r="K24" s="164">
        <f t="shared" si="10"/>
        <v>1.2</v>
      </c>
      <c r="L24" s="158"/>
      <c r="M24" s="159"/>
      <c r="N24" s="271">
        <v>1.2</v>
      </c>
      <c r="O24" s="164">
        <f t="shared" ref="O24" si="12">SUM(N24-Q24)</f>
        <v>1.2</v>
      </c>
      <c r="P24" s="158"/>
      <c r="Q24" s="272"/>
      <c r="R24" s="265">
        <f t="shared" si="2"/>
        <v>1.2</v>
      </c>
      <c r="S24" s="266">
        <f t="shared" si="4"/>
        <v>0</v>
      </c>
      <c r="T24" s="267"/>
      <c r="U24" s="170" t="s">
        <v>172</v>
      </c>
      <c r="V24" s="178">
        <v>2</v>
      </c>
      <c r="W24" s="178">
        <v>2</v>
      </c>
      <c r="X24" s="170"/>
      <c r="Y24" s="170" t="s">
        <v>65</v>
      </c>
    </row>
    <row r="25" spans="1:25" ht="13.5" thickBot="1">
      <c r="A25" s="299"/>
      <c r="B25" s="316"/>
      <c r="C25" s="316"/>
      <c r="D25" s="321"/>
      <c r="E25" s="357"/>
      <c r="F25" s="40"/>
      <c r="G25" s="310" t="s">
        <v>30</v>
      </c>
      <c r="H25" s="311"/>
      <c r="I25" s="192">
        <f t="shared" ref="I25:Q25" si="13">SUM(I23:I24)</f>
        <v>0</v>
      </c>
      <c r="J25" s="192">
        <f t="shared" si="13"/>
        <v>1.2</v>
      </c>
      <c r="K25" s="192">
        <f t="shared" si="13"/>
        <v>1.2</v>
      </c>
      <c r="L25" s="192">
        <f t="shared" si="13"/>
        <v>0</v>
      </c>
      <c r="M25" s="268">
        <f t="shared" si="13"/>
        <v>0</v>
      </c>
      <c r="N25" s="192">
        <f t="shared" si="13"/>
        <v>1.2</v>
      </c>
      <c r="O25" s="192">
        <f t="shared" si="13"/>
        <v>1.2</v>
      </c>
      <c r="P25" s="192">
        <f t="shared" si="13"/>
        <v>0</v>
      </c>
      <c r="Q25" s="192">
        <f t="shared" si="13"/>
        <v>0</v>
      </c>
      <c r="R25" s="265">
        <f t="shared" si="2"/>
        <v>1.2</v>
      </c>
      <c r="S25" s="266">
        <f t="shared" si="4"/>
        <v>0</v>
      </c>
      <c r="T25" s="267"/>
      <c r="U25" s="170"/>
      <c r="V25" s="178"/>
      <c r="W25" s="178"/>
      <c r="X25" s="178"/>
      <c r="Y25" s="230"/>
    </row>
    <row r="26" spans="1:25" ht="38.25">
      <c r="A26" s="299" t="s">
        <v>8</v>
      </c>
      <c r="B26" s="316" t="s">
        <v>8</v>
      </c>
      <c r="C26" s="316" t="s">
        <v>11</v>
      </c>
      <c r="D26" s="321" t="s">
        <v>81</v>
      </c>
      <c r="E26" s="322" t="s">
        <v>143</v>
      </c>
      <c r="F26" s="221" t="s">
        <v>17</v>
      </c>
      <c r="G26" s="236" t="s">
        <v>32</v>
      </c>
      <c r="H26" s="173" t="s">
        <v>33</v>
      </c>
      <c r="I26" s="176"/>
      <c r="J26" s="174">
        <v>1</v>
      </c>
      <c r="K26" s="171">
        <f t="shared" ref="K26:K28" si="14">SUM(J26-M26)</f>
        <v>1</v>
      </c>
      <c r="L26" s="171"/>
      <c r="M26" s="175"/>
      <c r="N26" s="102">
        <v>1</v>
      </c>
      <c r="O26" s="171">
        <f t="shared" ref="O26:O28" si="15">SUM(N26-Q26)</f>
        <v>1</v>
      </c>
      <c r="P26" s="171"/>
      <c r="Q26" s="144"/>
      <c r="R26" s="265">
        <f t="shared" si="2"/>
        <v>1</v>
      </c>
      <c r="S26" s="266">
        <f t="shared" si="4"/>
        <v>0</v>
      </c>
      <c r="T26" s="267"/>
      <c r="U26" s="170" t="s">
        <v>275</v>
      </c>
      <c r="V26" s="106" t="s">
        <v>242</v>
      </c>
      <c r="W26" s="106" t="s">
        <v>300</v>
      </c>
      <c r="X26" s="3"/>
      <c r="Y26" s="170" t="s">
        <v>64</v>
      </c>
    </row>
    <row r="27" spans="1:25">
      <c r="A27" s="299"/>
      <c r="B27" s="316"/>
      <c r="C27" s="316"/>
      <c r="D27" s="321"/>
      <c r="E27" s="317"/>
      <c r="F27" s="186" t="s">
        <v>17</v>
      </c>
      <c r="G27" s="187" t="s">
        <v>138</v>
      </c>
      <c r="H27" s="188" t="s">
        <v>33</v>
      </c>
      <c r="I27" s="189"/>
      <c r="J27" s="214">
        <v>3.2</v>
      </c>
      <c r="K27" s="171">
        <f t="shared" ref="K27" si="16">SUM(J27-M27)</f>
        <v>3.2</v>
      </c>
      <c r="L27" s="172"/>
      <c r="M27" s="27"/>
      <c r="N27" s="273">
        <v>3.2</v>
      </c>
      <c r="O27" s="171">
        <f t="shared" ref="O27" si="17">SUM(N27-Q27)</f>
        <v>3.2</v>
      </c>
      <c r="P27" s="172"/>
      <c r="Q27" s="103"/>
      <c r="R27" s="265">
        <f t="shared" ref="R27" si="18">SUM(I27+N27)</f>
        <v>3.2</v>
      </c>
      <c r="S27" s="266">
        <f t="shared" ref="S27" si="19">SUM(J27-R27)</f>
        <v>0</v>
      </c>
      <c r="T27" s="267"/>
      <c r="U27" s="191" t="s">
        <v>56</v>
      </c>
      <c r="V27" s="178">
        <v>2</v>
      </c>
      <c r="W27" s="178">
        <v>1</v>
      </c>
      <c r="X27" s="288"/>
      <c r="Y27" s="170" t="s">
        <v>64</v>
      </c>
    </row>
    <row r="28" spans="1:25" s="39" customFormat="1" ht="39" thickBot="1">
      <c r="A28" s="299"/>
      <c r="B28" s="316"/>
      <c r="C28" s="316"/>
      <c r="D28" s="321"/>
      <c r="E28" s="317"/>
      <c r="F28" s="186" t="s">
        <v>17</v>
      </c>
      <c r="G28" s="187" t="s">
        <v>40</v>
      </c>
      <c r="H28" s="188" t="s">
        <v>33</v>
      </c>
      <c r="I28" s="189"/>
      <c r="J28" s="214"/>
      <c r="K28" s="171">
        <f t="shared" si="14"/>
        <v>0</v>
      </c>
      <c r="L28" s="172"/>
      <c r="M28" s="27"/>
      <c r="N28" s="273">
        <v>1.6</v>
      </c>
      <c r="O28" s="171">
        <f t="shared" si="15"/>
        <v>1.6</v>
      </c>
      <c r="P28" s="172"/>
      <c r="Q28" s="103"/>
      <c r="R28" s="265">
        <f t="shared" si="2"/>
        <v>1.6</v>
      </c>
      <c r="S28" s="266">
        <f t="shared" si="4"/>
        <v>-1.6</v>
      </c>
      <c r="T28" s="267"/>
      <c r="U28" s="170" t="s">
        <v>275</v>
      </c>
      <c r="V28" s="178" t="s">
        <v>242</v>
      </c>
      <c r="W28" s="106" t="s">
        <v>301</v>
      </c>
      <c r="X28" s="170"/>
      <c r="Y28" s="170" t="s">
        <v>64</v>
      </c>
    </row>
    <row r="29" spans="1:25" ht="13.5" thickBot="1">
      <c r="A29" s="299"/>
      <c r="B29" s="316"/>
      <c r="C29" s="316"/>
      <c r="D29" s="321"/>
      <c r="E29" s="318"/>
      <c r="F29" s="40"/>
      <c r="G29" s="310" t="s">
        <v>30</v>
      </c>
      <c r="H29" s="311"/>
      <c r="I29" s="35">
        <f t="shared" ref="I29:M29" si="20">SUM(I26:I28)</f>
        <v>0</v>
      </c>
      <c r="J29" s="35">
        <f t="shared" si="20"/>
        <v>4.2</v>
      </c>
      <c r="K29" s="35">
        <f t="shared" si="20"/>
        <v>4.2</v>
      </c>
      <c r="L29" s="35">
        <f t="shared" si="20"/>
        <v>0</v>
      </c>
      <c r="M29" s="37">
        <f t="shared" si="20"/>
        <v>0</v>
      </c>
      <c r="N29" s="35">
        <f t="shared" ref="N29:Q29" si="21">SUM(N26:N28)</f>
        <v>5.8000000000000007</v>
      </c>
      <c r="O29" s="35">
        <f t="shared" si="21"/>
        <v>5.8000000000000007</v>
      </c>
      <c r="P29" s="35">
        <f t="shared" si="21"/>
        <v>0</v>
      </c>
      <c r="Q29" s="35">
        <f t="shared" si="21"/>
        <v>0</v>
      </c>
      <c r="R29" s="265">
        <f t="shared" si="2"/>
        <v>5.8000000000000007</v>
      </c>
      <c r="S29" s="266">
        <f t="shared" si="4"/>
        <v>-1.6000000000000005</v>
      </c>
      <c r="T29" s="267"/>
      <c r="U29" s="170"/>
      <c r="V29" s="178"/>
      <c r="W29" s="106"/>
      <c r="X29" s="170"/>
      <c r="Y29" s="170"/>
    </row>
    <row r="30" spans="1:25">
      <c r="A30" s="299" t="s">
        <v>8</v>
      </c>
      <c r="B30" s="316" t="s">
        <v>8</v>
      </c>
      <c r="C30" s="316" t="s">
        <v>12</v>
      </c>
      <c r="D30" s="321" t="s">
        <v>83</v>
      </c>
      <c r="E30" s="323" t="s">
        <v>156</v>
      </c>
      <c r="F30" s="49">
        <v>1</v>
      </c>
      <c r="G30" s="236" t="s">
        <v>32</v>
      </c>
      <c r="H30" s="173" t="s">
        <v>33</v>
      </c>
      <c r="I30" s="8"/>
      <c r="J30" s="4">
        <v>230.4</v>
      </c>
      <c r="K30" s="172">
        <f>SUM(J30-M30)</f>
        <v>9</v>
      </c>
      <c r="L30" s="172"/>
      <c r="M30" s="27">
        <v>221.4</v>
      </c>
      <c r="N30" s="98">
        <v>136.69999999999999</v>
      </c>
      <c r="O30" s="172">
        <f>SUM(N30-Q30)</f>
        <v>4.1999999999999886</v>
      </c>
      <c r="P30" s="172"/>
      <c r="Q30" s="103">
        <v>132.5</v>
      </c>
      <c r="R30" s="265">
        <f t="shared" si="2"/>
        <v>136.69999999999999</v>
      </c>
      <c r="S30" s="266">
        <f t="shared" si="4"/>
        <v>93.700000000000017</v>
      </c>
      <c r="T30" s="267"/>
      <c r="U30" s="111" t="s">
        <v>231</v>
      </c>
      <c r="V30" s="178">
        <v>90</v>
      </c>
      <c r="W30" s="178">
        <v>95</v>
      </c>
      <c r="X30" s="170"/>
      <c r="Y30" s="170" t="s">
        <v>49</v>
      </c>
    </row>
    <row r="31" spans="1:25">
      <c r="A31" s="299"/>
      <c r="B31" s="316"/>
      <c r="C31" s="316"/>
      <c r="D31" s="321"/>
      <c r="E31" s="323"/>
      <c r="F31" s="49">
        <v>1</v>
      </c>
      <c r="G31" s="26" t="s">
        <v>44</v>
      </c>
      <c r="H31" s="44" t="s">
        <v>33</v>
      </c>
      <c r="I31" s="8"/>
      <c r="J31" s="4">
        <v>108.889</v>
      </c>
      <c r="K31" s="172">
        <f>SUM(J31-M31)</f>
        <v>0</v>
      </c>
      <c r="L31" s="172"/>
      <c r="M31" s="27">
        <v>108.889</v>
      </c>
      <c r="N31" s="98">
        <v>182.6</v>
      </c>
      <c r="O31" s="172">
        <f>SUM(N31-Q31)</f>
        <v>0</v>
      </c>
      <c r="P31" s="172"/>
      <c r="Q31" s="103">
        <v>182.6</v>
      </c>
      <c r="R31" s="265">
        <f t="shared" si="2"/>
        <v>182.6</v>
      </c>
      <c r="S31" s="266">
        <f t="shared" si="4"/>
        <v>-73.710999999999999</v>
      </c>
      <c r="T31" s="267"/>
      <c r="U31" s="111"/>
      <c r="V31" s="178"/>
      <c r="W31" s="178"/>
      <c r="X31" s="178"/>
      <c r="Y31" s="170" t="s">
        <v>49</v>
      </c>
    </row>
    <row r="32" spans="1:25">
      <c r="A32" s="299"/>
      <c r="B32" s="316"/>
      <c r="C32" s="316"/>
      <c r="D32" s="321"/>
      <c r="E32" s="323"/>
      <c r="F32" s="49">
        <v>1</v>
      </c>
      <c r="G32" s="234" t="s">
        <v>188</v>
      </c>
      <c r="H32" s="173" t="s">
        <v>33</v>
      </c>
      <c r="I32" s="9"/>
      <c r="J32" s="5">
        <v>331.91300000000001</v>
      </c>
      <c r="K32" s="172">
        <f t="shared" ref="K32:K33" si="22">SUM(J32-M32)</f>
        <v>0</v>
      </c>
      <c r="L32" s="6"/>
      <c r="M32" s="47">
        <v>331.91300000000001</v>
      </c>
      <c r="N32" s="98">
        <v>331.9</v>
      </c>
      <c r="O32" s="172">
        <f t="shared" ref="O32:O33" si="23">SUM(N32-Q32)</f>
        <v>0</v>
      </c>
      <c r="P32" s="6"/>
      <c r="Q32" s="275">
        <v>331.9</v>
      </c>
      <c r="R32" s="265">
        <f t="shared" si="2"/>
        <v>331.9</v>
      </c>
      <c r="S32" s="266">
        <f t="shared" si="4"/>
        <v>1.3000000000033651E-2</v>
      </c>
      <c r="T32" s="267"/>
      <c r="U32" s="111"/>
      <c r="V32" s="178"/>
      <c r="W32" s="178"/>
      <c r="X32" s="178"/>
      <c r="Y32" s="170" t="s">
        <v>49</v>
      </c>
    </row>
    <row r="33" spans="1:25" ht="13.5" thickBot="1">
      <c r="A33" s="299"/>
      <c r="B33" s="316"/>
      <c r="C33" s="316"/>
      <c r="D33" s="321"/>
      <c r="E33" s="323"/>
      <c r="F33" s="49">
        <v>1</v>
      </c>
      <c r="G33" s="234" t="s">
        <v>46</v>
      </c>
      <c r="H33" s="173" t="s">
        <v>33</v>
      </c>
      <c r="I33" s="9"/>
      <c r="J33" s="5">
        <v>265</v>
      </c>
      <c r="K33" s="172">
        <f t="shared" si="22"/>
        <v>0</v>
      </c>
      <c r="L33" s="6"/>
      <c r="M33" s="47">
        <v>265</v>
      </c>
      <c r="N33" s="274">
        <v>265</v>
      </c>
      <c r="O33" s="172">
        <f t="shared" si="23"/>
        <v>0</v>
      </c>
      <c r="P33" s="6"/>
      <c r="Q33" s="275">
        <v>265</v>
      </c>
      <c r="R33" s="265">
        <f t="shared" si="2"/>
        <v>265</v>
      </c>
      <c r="S33" s="266">
        <f t="shared" si="4"/>
        <v>0</v>
      </c>
      <c r="T33" s="267"/>
      <c r="U33" s="111"/>
      <c r="V33" s="124"/>
      <c r="W33" s="178"/>
      <c r="X33" s="178"/>
      <c r="Y33" s="170" t="s">
        <v>49</v>
      </c>
    </row>
    <row r="34" spans="1:25" ht="13.5" thickBot="1">
      <c r="A34" s="299"/>
      <c r="B34" s="316"/>
      <c r="C34" s="316"/>
      <c r="D34" s="321"/>
      <c r="E34" s="323"/>
      <c r="F34" s="49"/>
      <c r="G34" s="320" t="s">
        <v>30</v>
      </c>
      <c r="H34" s="320"/>
      <c r="I34" s="35">
        <f t="shared" ref="I34:M34" si="24">SUM(I30:I33)</f>
        <v>0</v>
      </c>
      <c r="J34" s="35">
        <f t="shared" si="24"/>
        <v>936.202</v>
      </c>
      <c r="K34" s="35">
        <f t="shared" si="24"/>
        <v>9</v>
      </c>
      <c r="L34" s="35">
        <f t="shared" si="24"/>
        <v>0</v>
      </c>
      <c r="M34" s="37">
        <f t="shared" si="24"/>
        <v>927.202</v>
      </c>
      <c r="N34" s="35">
        <f t="shared" ref="N34:Q34" si="25">SUM(N30:N33)</f>
        <v>916.19999999999993</v>
      </c>
      <c r="O34" s="35">
        <f t="shared" si="25"/>
        <v>4.1999999999999886</v>
      </c>
      <c r="P34" s="35">
        <f t="shared" si="25"/>
        <v>0</v>
      </c>
      <c r="Q34" s="35">
        <f t="shared" si="25"/>
        <v>912</v>
      </c>
      <c r="R34" s="265">
        <f t="shared" si="2"/>
        <v>916.19999999999993</v>
      </c>
      <c r="S34" s="266">
        <f t="shared" si="4"/>
        <v>20.002000000000066</v>
      </c>
      <c r="T34" s="267"/>
      <c r="U34" s="170"/>
      <c r="V34" s="178"/>
      <c r="W34" s="178"/>
      <c r="X34" s="178"/>
      <c r="Y34" s="230"/>
    </row>
    <row r="35" spans="1:25" ht="25.5">
      <c r="A35" s="327" t="s">
        <v>8</v>
      </c>
      <c r="B35" s="329" t="s">
        <v>8</v>
      </c>
      <c r="C35" s="329" t="s">
        <v>13</v>
      </c>
      <c r="D35" s="331" t="s">
        <v>121</v>
      </c>
      <c r="E35" s="333" t="s">
        <v>50</v>
      </c>
      <c r="F35" s="52">
        <v>15</v>
      </c>
      <c r="G35" s="7" t="s">
        <v>32</v>
      </c>
      <c r="H35" s="173" t="s">
        <v>34</v>
      </c>
      <c r="I35" s="8"/>
      <c r="J35" s="4">
        <v>0.5</v>
      </c>
      <c r="K35" s="172">
        <f>SUM(J35-M35)</f>
        <v>0.5</v>
      </c>
      <c r="L35" s="172"/>
      <c r="M35" s="27"/>
      <c r="N35" s="98">
        <v>0.5</v>
      </c>
      <c r="O35" s="172">
        <f>SUM(N35-Q35)</f>
        <v>0.5</v>
      </c>
      <c r="P35" s="172"/>
      <c r="Q35" s="103"/>
      <c r="R35" s="265">
        <f t="shared" si="2"/>
        <v>0.5</v>
      </c>
      <c r="S35" s="266">
        <f t="shared" si="4"/>
        <v>0</v>
      </c>
      <c r="T35" s="267"/>
      <c r="U35" s="111" t="s">
        <v>186</v>
      </c>
      <c r="V35" s="49" t="s">
        <v>261</v>
      </c>
      <c r="W35" s="49" t="s">
        <v>261</v>
      </c>
      <c r="X35" s="170"/>
      <c r="Y35" s="170" t="s">
        <v>63</v>
      </c>
    </row>
    <row r="36" spans="1:25" ht="13.5" thickBot="1">
      <c r="A36" s="328"/>
      <c r="B36" s="329"/>
      <c r="C36" s="329"/>
      <c r="D36" s="331"/>
      <c r="E36" s="334"/>
      <c r="F36" s="52"/>
      <c r="G36" s="7"/>
      <c r="H36" s="32"/>
      <c r="I36" s="8"/>
      <c r="J36" s="4"/>
      <c r="K36" s="172"/>
      <c r="L36" s="172"/>
      <c r="M36" s="27"/>
      <c r="N36" s="98"/>
      <c r="O36" s="172"/>
      <c r="P36" s="172"/>
      <c r="Q36" s="103"/>
      <c r="R36" s="265">
        <f t="shared" si="2"/>
        <v>0</v>
      </c>
      <c r="S36" s="266">
        <f t="shared" si="4"/>
        <v>0</v>
      </c>
      <c r="T36" s="267"/>
      <c r="U36" s="111"/>
      <c r="V36" s="178"/>
      <c r="W36" s="178"/>
      <c r="X36" s="178"/>
      <c r="Y36" s="170"/>
    </row>
    <row r="37" spans="1:25" ht="15.75" customHeight="1" thickBot="1">
      <c r="A37" s="328"/>
      <c r="B37" s="330"/>
      <c r="C37" s="330"/>
      <c r="D37" s="332"/>
      <c r="E37" s="334"/>
      <c r="F37" s="62"/>
      <c r="G37" s="310" t="s">
        <v>30</v>
      </c>
      <c r="H37" s="311"/>
      <c r="I37" s="35">
        <f>SUM(I35:I36)</f>
        <v>0</v>
      </c>
      <c r="J37" s="36">
        <f t="shared" ref="J37:M37" si="26">SUM(J35:J36)</f>
        <v>0.5</v>
      </c>
      <c r="K37" s="35">
        <f t="shared" si="26"/>
        <v>0.5</v>
      </c>
      <c r="L37" s="35">
        <f t="shared" si="26"/>
        <v>0</v>
      </c>
      <c r="M37" s="37">
        <f t="shared" si="26"/>
        <v>0</v>
      </c>
      <c r="N37" s="35">
        <f t="shared" ref="N37:Q37" si="27">SUM(N35:N36)</f>
        <v>0.5</v>
      </c>
      <c r="O37" s="35">
        <f t="shared" si="27"/>
        <v>0.5</v>
      </c>
      <c r="P37" s="35">
        <f t="shared" si="27"/>
        <v>0</v>
      </c>
      <c r="Q37" s="35">
        <f t="shared" si="27"/>
        <v>0</v>
      </c>
      <c r="R37" s="265">
        <f t="shared" si="2"/>
        <v>0.5</v>
      </c>
      <c r="S37" s="266">
        <f t="shared" si="4"/>
        <v>0</v>
      </c>
      <c r="T37" s="267"/>
      <c r="U37" s="121"/>
      <c r="V37" s="178"/>
      <c r="W37" s="178"/>
      <c r="X37" s="178"/>
      <c r="Y37" s="170"/>
    </row>
    <row r="38" spans="1:25" ht="24.75" customHeight="1">
      <c r="A38" s="327" t="s">
        <v>8</v>
      </c>
      <c r="B38" s="329" t="s">
        <v>8</v>
      </c>
      <c r="C38" s="329" t="s">
        <v>14</v>
      </c>
      <c r="D38" s="331"/>
      <c r="E38" s="333" t="s">
        <v>269</v>
      </c>
      <c r="F38" s="40" t="s">
        <v>17</v>
      </c>
      <c r="G38" s="7" t="s">
        <v>32</v>
      </c>
      <c r="H38" s="44" t="s">
        <v>155</v>
      </c>
      <c r="I38" s="8"/>
      <c r="J38" s="68">
        <v>5</v>
      </c>
      <c r="K38" s="172">
        <f t="shared" ref="K38:K39" si="28">SUM(J38-M38)</f>
        <v>5</v>
      </c>
      <c r="L38" s="68">
        <v>4.2</v>
      </c>
      <c r="M38" s="27"/>
      <c r="N38" s="83">
        <v>4.8</v>
      </c>
      <c r="O38" s="172">
        <f t="shared" ref="O38:O39" si="29">SUM(N38-Q38)</f>
        <v>4.8</v>
      </c>
      <c r="P38" s="68"/>
      <c r="Q38" s="103"/>
      <c r="R38" s="265">
        <f t="shared" si="2"/>
        <v>4.8</v>
      </c>
      <c r="S38" s="266">
        <f t="shared" si="4"/>
        <v>0.20000000000000018</v>
      </c>
      <c r="T38" s="267"/>
      <c r="U38" s="111" t="s">
        <v>56</v>
      </c>
      <c r="V38" s="178">
        <v>1</v>
      </c>
      <c r="W38" s="178">
        <v>1</v>
      </c>
      <c r="X38" s="170"/>
      <c r="Y38" s="170" t="s">
        <v>64</v>
      </c>
    </row>
    <row r="39" spans="1:25" ht="13.5" thickBot="1">
      <c r="A39" s="328"/>
      <c r="B39" s="329"/>
      <c r="C39" s="329"/>
      <c r="D39" s="331"/>
      <c r="E39" s="334"/>
      <c r="F39" s="40" t="s">
        <v>17</v>
      </c>
      <c r="G39" s="7" t="s">
        <v>286</v>
      </c>
      <c r="H39" s="44" t="s">
        <v>130</v>
      </c>
      <c r="I39" s="8"/>
      <c r="J39" s="68">
        <v>91.2</v>
      </c>
      <c r="K39" s="172">
        <f t="shared" si="28"/>
        <v>91.2</v>
      </c>
      <c r="L39" s="68">
        <v>25.2</v>
      </c>
      <c r="M39" s="27"/>
      <c r="N39" s="83">
        <v>42.5</v>
      </c>
      <c r="O39" s="172">
        <f t="shared" si="29"/>
        <v>42.5</v>
      </c>
      <c r="P39" s="68"/>
      <c r="Q39" s="103"/>
      <c r="R39" s="265">
        <f t="shared" si="2"/>
        <v>42.5</v>
      </c>
      <c r="S39" s="266">
        <f t="shared" si="4"/>
        <v>48.7</v>
      </c>
      <c r="T39" s="267"/>
      <c r="U39" s="111"/>
      <c r="V39" s="178"/>
      <c r="W39" s="178"/>
      <c r="X39" s="3"/>
      <c r="Y39" s="170" t="s">
        <v>64</v>
      </c>
    </row>
    <row r="40" spans="1:25" ht="13.5" thickBot="1">
      <c r="A40" s="328"/>
      <c r="B40" s="330"/>
      <c r="C40" s="330"/>
      <c r="D40" s="332"/>
      <c r="E40" s="334"/>
      <c r="F40" s="53"/>
      <c r="G40" s="310" t="s">
        <v>30</v>
      </c>
      <c r="H40" s="311"/>
      <c r="I40" s="35">
        <f t="shared" ref="I40:M40" si="30">SUM(I38:I39)</f>
        <v>0</v>
      </c>
      <c r="J40" s="35">
        <f t="shared" si="30"/>
        <v>96.2</v>
      </c>
      <c r="K40" s="35">
        <f t="shared" si="30"/>
        <v>96.2</v>
      </c>
      <c r="L40" s="35">
        <f t="shared" si="30"/>
        <v>29.4</v>
      </c>
      <c r="M40" s="37">
        <f t="shared" si="30"/>
        <v>0</v>
      </c>
      <c r="N40" s="35">
        <f t="shared" ref="N40:Q40" si="31">SUM(N38:N39)</f>
        <v>47.3</v>
      </c>
      <c r="O40" s="35">
        <f t="shared" si="31"/>
        <v>47.3</v>
      </c>
      <c r="P40" s="35">
        <f t="shared" si="31"/>
        <v>0</v>
      </c>
      <c r="Q40" s="35">
        <f t="shared" si="31"/>
        <v>0</v>
      </c>
      <c r="R40" s="265">
        <f t="shared" si="2"/>
        <v>47.3</v>
      </c>
      <c r="S40" s="266">
        <f t="shared" si="4"/>
        <v>48.900000000000006</v>
      </c>
      <c r="T40" s="267"/>
      <c r="U40" s="121"/>
      <c r="V40" s="178"/>
      <c r="W40" s="178"/>
      <c r="X40" s="178"/>
      <c r="Y40" s="170"/>
    </row>
    <row r="41" spans="1:25" s="39" customFormat="1" ht="13.5" thickBot="1">
      <c r="A41" s="54" t="s">
        <v>8</v>
      </c>
      <c r="B41" s="55" t="s">
        <v>8</v>
      </c>
      <c r="C41" s="56"/>
      <c r="D41" s="57"/>
      <c r="E41" s="466" t="s">
        <v>29</v>
      </c>
      <c r="F41" s="466"/>
      <c r="G41" s="466"/>
      <c r="H41" s="467"/>
      <c r="I41" s="35">
        <f t="shared" ref="I41:Q41" si="32">SUM(I19+I22+I25+I29+I34+I37+I40)</f>
        <v>0</v>
      </c>
      <c r="J41" s="35">
        <f t="shared" si="32"/>
        <v>1097.202</v>
      </c>
      <c r="K41" s="35">
        <f t="shared" si="32"/>
        <v>138.80000000000001</v>
      </c>
      <c r="L41" s="35">
        <f t="shared" si="32"/>
        <v>29.4</v>
      </c>
      <c r="M41" s="35">
        <f t="shared" si="32"/>
        <v>958.40200000000004</v>
      </c>
      <c r="N41" s="35">
        <f t="shared" si="32"/>
        <v>980.39999999999986</v>
      </c>
      <c r="O41" s="35">
        <f t="shared" si="32"/>
        <v>68.399999999999977</v>
      </c>
      <c r="P41" s="35">
        <f t="shared" si="32"/>
        <v>0</v>
      </c>
      <c r="Q41" s="35">
        <f t="shared" si="32"/>
        <v>912</v>
      </c>
      <c r="R41" s="265">
        <f t="shared" si="2"/>
        <v>980.39999999999986</v>
      </c>
      <c r="S41" s="266">
        <f t="shared" si="4"/>
        <v>116.80200000000013</v>
      </c>
      <c r="T41" s="267"/>
      <c r="U41" s="170"/>
      <c r="V41" s="178"/>
      <c r="W41" s="178"/>
      <c r="X41" s="178"/>
      <c r="Y41" s="230"/>
    </row>
    <row r="42" spans="1:25" ht="30" thickBot="1">
      <c r="A42" s="225" t="s">
        <v>8</v>
      </c>
      <c r="B42" s="224" t="s">
        <v>9</v>
      </c>
      <c r="C42" s="229"/>
      <c r="D42" s="58" t="s">
        <v>84</v>
      </c>
      <c r="E42" s="305" t="s">
        <v>97</v>
      </c>
      <c r="F42" s="306"/>
      <c r="G42" s="306"/>
      <c r="H42" s="306"/>
      <c r="I42" s="95"/>
      <c r="J42" s="95"/>
      <c r="K42" s="95"/>
      <c r="L42" s="95"/>
      <c r="M42" s="95"/>
      <c r="N42" s="95"/>
      <c r="O42" s="95"/>
      <c r="P42" s="95"/>
      <c r="Q42" s="95"/>
      <c r="R42" s="265">
        <f t="shared" si="2"/>
        <v>0</v>
      </c>
      <c r="S42" s="266">
        <f t="shared" si="4"/>
        <v>0</v>
      </c>
      <c r="T42" s="267"/>
      <c r="U42" s="170"/>
      <c r="V42" s="178"/>
      <c r="W42" s="178"/>
      <c r="X42" s="178"/>
      <c r="Y42" s="230"/>
    </row>
    <row r="43" spans="1:25">
      <c r="A43" s="302" t="s">
        <v>8</v>
      </c>
      <c r="B43" s="322" t="s">
        <v>9</v>
      </c>
      <c r="C43" s="322" t="s">
        <v>8</v>
      </c>
      <c r="D43" s="313" t="s">
        <v>118</v>
      </c>
      <c r="E43" s="384" t="s">
        <v>158</v>
      </c>
      <c r="F43" s="177">
        <v>16</v>
      </c>
      <c r="G43" s="59" t="s">
        <v>32</v>
      </c>
      <c r="H43" s="60" t="s">
        <v>34</v>
      </c>
      <c r="I43" s="25"/>
      <c r="J43" s="174">
        <v>4.9000000000000004</v>
      </c>
      <c r="K43" s="171">
        <f t="shared" ref="K43:K47" si="33">SUM(J43-M43)</f>
        <v>4.9000000000000004</v>
      </c>
      <c r="L43" s="171"/>
      <c r="M43" s="175"/>
      <c r="N43" s="109">
        <v>4.9000000000000004</v>
      </c>
      <c r="O43" s="138">
        <f t="shared" ref="O43:O47" si="34">SUM(N43-Q43)</f>
        <v>4.9000000000000004</v>
      </c>
      <c r="P43" s="138"/>
      <c r="Q43" s="145"/>
      <c r="R43" s="265">
        <f t="shared" si="2"/>
        <v>4.9000000000000004</v>
      </c>
      <c r="S43" s="266">
        <f t="shared" si="4"/>
        <v>0</v>
      </c>
      <c r="T43" s="267"/>
      <c r="U43" s="170" t="s">
        <v>57</v>
      </c>
      <c r="V43" s="178">
        <v>2</v>
      </c>
      <c r="W43" s="178">
        <v>2</v>
      </c>
      <c r="X43" s="170"/>
      <c r="Y43" s="230" t="s">
        <v>66</v>
      </c>
    </row>
    <row r="44" spans="1:25">
      <c r="A44" s="300"/>
      <c r="B44" s="317"/>
      <c r="C44" s="317"/>
      <c r="D44" s="314"/>
      <c r="E44" s="384"/>
      <c r="F44" s="51">
        <v>16</v>
      </c>
      <c r="G44" s="59" t="s">
        <v>188</v>
      </c>
      <c r="H44" s="60" t="s">
        <v>34</v>
      </c>
      <c r="I44" s="176"/>
      <c r="J44" s="174"/>
      <c r="K44" s="171">
        <f t="shared" si="33"/>
        <v>0</v>
      </c>
      <c r="L44" s="171"/>
      <c r="M44" s="175"/>
      <c r="N44" s="102"/>
      <c r="O44" s="171">
        <f t="shared" si="34"/>
        <v>0</v>
      </c>
      <c r="P44" s="171"/>
      <c r="Q44" s="144"/>
      <c r="R44" s="265">
        <f t="shared" si="2"/>
        <v>0</v>
      </c>
      <c r="S44" s="266">
        <f t="shared" si="4"/>
        <v>0</v>
      </c>
      <c r="T44" s="267"/>
      <c r="U44" s="170" t="s">
        <v>56</v>
      </c>
      <c r="V44" s="178"/>
      <c r="W44" s="178"/>
      <c r="X44" s="178"/>
      <c r="Y44" s="230" t="s">
        <v>66</v>
      </c>
    </row>
    <row r="45" spans="1:25" ht="38.25">
      <c r="A45" s="300"/>
      <c r="B45" s="317"/>
      <c r="C45" s="317"/>
      <c r="D45" s="314"/>
      <c r="E45" s="384"/>
      <c r="F45" s="51">
        <v>16</v>
      </c>
      <c r="G45" s="59" t="s">
        <v>32</v>
      </c>
      <c r="H45" s="60" t="s">
        <v>34</v>
      </c>
      <c r="I45" s="176"/>
      <c r="J45" s="174">
        <v>3.4</v>
      </c>
      <c r="K45" s="171">
        <f t="shared" si="33"/>
        <v>3.4</v>
      </c>
      <c r="L45" s="171"/>
      <c r="M45" s="175"/>
      <c r="N45" s="102">
        <v>3.4</v>
      </c>
      <c r="O45" s="171">
        <f t="shared" si="34"/>
        <v>3.4</v>
      </c>
      <c r="P45" s="171"/>
      <c r="Q45" s="144"/>
      <c r="R45" s="265">
        <f t="shared" si="2"/>
        <v>3.4</v>
      </c>
      <c r="S45" s="266">
        <f t="shared" si="4"/>
        <v>0</v>
      </c>
      <c r="T45" s="267"/>
      <c r="U45" s="170" t="s">
        <v>284</v>
      </c>
      <c r="V45" s="178">
        <v>1</v>
      </c>
      <c r="W45" s="178">
        <v>1</v>
      </c>
      <c r="X45" s="170"/>
      <c r="Y45" s="230" t="s">
        <v>66</v>
      </c>
    </row>
    <row r="46" spans="1:25">
      <c r="A46" s="300"/>
      <c r="B46" s="317"/>
      <c r="C46" s="317"/>
      <c r="D46" s="314"/>
      <c r="E46" s="384"/>
      <c r="F46" s="51">
        <v>16</v>
      </c>
      <c r="G46" s="59" t="s">
        <v>32</v>
      </c>
      <c r="H46" s="60" t="s">
        <v>34</v>
      </c>
      <c r="I46" s="176"/>
      <c r="J46" s="174">
        <v>1.7</v>
      </c>
      <c r="K46" s="171">
        <f t="shared" si="33"/>
        <v>1.7</v>
      </c>
      <c r="L46" s="171"/>
      <c r="M46" s="175"/>
      <c r="N46" s="102"/>
      <c r="O46" s="171">
        <f t="shared" si="34"/>
        <v>0</v>
      </c>
      <c r="P46" s="171"/>
      <c r="Q46" s="144"/>
      <c r="R46" s="265">
        <f t="shared" si="2"/>
        <v>0</v>
      </c>
      <c r="S46" s="266">
        <f t="shared" si="4"/>
        <v>1.7</v>
      </c>
      <c r="T46" s="267"/>
      <c r="U46" s="170" t="s">
        <v>238</v>
      </c>
      <c r="V46" s="100" t="s">
        <v>194</v>
      </c>
      <c r="W46" s="178">
        <v>0</v>
      </c>
      <c r="X46" s="3"/>
      <c r="Y46" s="230" t="s">
        <v>66</v>
      </c>
    </row>
    <row r="47" spans="1:25" ht="51.75" thickBot="1">
      <c r="A47" s="300"/>
      <c r="B47" s="317"/>
      <c r="C47" s="317"/>
      <c r="D47" s="314"/>
      <c r="E47" s="323"/>
      <c r="F47" s="61">
        <v>16</v>
      </c>
      <c r="G47" s="7" t="s">
        <v>32</v>
      </c>
      <c r="H47" s="60" t="s">
        <v>34</v>
      </c>
      <c r="I47" s="8"/>
      <c r="J47" s="4"/>
      <c r="K47" s="171">
        <f t="shared" si="33"/>
        <v>0</v>
      </c>
      <c r="L47" s="172"/>
      <c r="M47" s="27"/>
      <c r="N47" s="98"/>
      <c r="O47" s="171">
        <f t="shared" si="34"/>
        <v>0</v>
      </c>
      <c r="P47" s="172"/>
      <c r="Q47" s="103"/>
      <c r="R47" s="265">
        <f t="shared" si="2"/>
        <v>0</v>
      </c>
      <c r="S47" s="266">
        <f t="shared" si="4"/>
        <v>0</v>
      </c>
      <c r="T47" s="267"/>
      <c r="U47" s="170" t="s">
        <v>196</v>
      </c>
      <c r="V47" s="100" t="s">
        <v>302</v>
      </c>
      <c r="W47" s="178">
        <v>0</v>
      </c>
      <c r="X47" s="170"/>
      <c r="Y47" s="230" t="s">
        <v>66</v>
      </c>
    </row>
    <row r="48" spans="1:25" ht="13.5" thickBot="1">
      <c r="A48" s="301"/>
      <c r="B48" s="318"/>
      <c r="C48" s="318"/>
      <c r="D48" s="315"/>
      <c r="E48" s="323"/>
      <c r="F48" s="62"/>
      <c r="G48" s="310" t="s">
        <v>30</v>
      </c>
      <c r="H48" s="311"/>
      <c r="I48" s="35">
        <f t="shared" ref="I48:M48" si="35">SUM(I43:I47)</f>
        <v>0</v>
      </c>
      <c r="J48" s="35">
        <f t="shared" si="35"/>
        <v>10</v>
      </c>
      <c r="K48" s="35">
        <f t="shared" si="35"/>
        <v>10</v>
      </c>
      <c r="L48" s="35">
        <f t="shared" si="35"/>
        <v>0</v>
      </c>
      <c r="M48" s="37">
        <f t="shared" si="35"/>
        <v>0</v>
      </c>
      <c r="N48" s="35">
        <f t="shared" ref="N48:Q48" si="36">SUM(N43:N47)</f>
        <v>8.3000000000000007</v>
      </c>
      <c r="O48" s="35">
        <f t="shared" si="36"/>
        <v>8.3000000000000007</v>
      </c>
      <c r="P48" s="35">
        <f t="shared" si="36"/>
        <v>0</v>
      </c>
      <c r="Q48" s="35">
        <f t="shared" si="36"/>
        <v>0</v>
      </c>
      <c r="R48" s="265">
        <f t="shared" si="2"/>
        <v>8.3000000000000007</v>
      </c>
      <c r="S48" s="266">
        <f t="shared" si="4"/>
        <v>1.6999999999999993</v>
      </c>
      <c r="T48" s="267"/>
      <c r="U48" s="170"/>
      <c r="V48" s="178"/>
      <c r="W48" s="178"/>
      <c r="X48" s="178"/>
      <c r="Y48" s="230"/>
    </row>
    <row r="49" spans="1:25" ht="25.5">
      <c r="A49" s="299" t="s">
        <v>8</v>
      </c>
      <c r="B49" s="316" t="s">
        <v>9</v>
      </c>
      <c r="C49" s="316" t="s">
        <v>9</v>
      </c>
      <c r="D49" s="321" t="s">
        <v>118</v>
      </c>
      <c r="E49" s="323" t="s">
        <v>226</v>
      </c>
      <c r="F49" s="51">
        <v>13</v>
      </c>
      <c r="G49" s="59" t="s">
        <v>32</v>
      </c>
      <c r="H49" s="44" t="s">
        <v>33</v>
      </c>
      <c r="I49" s="25"/>
      <c r="J49" s="174">
        <v>1.5</v>
      </c>
      <c r="K49" s="142">
        <f>SUM(J49-M49)</f>
        <v>1.5</v>
      </c>
      <c r="L49" s="142"/>
      <c r="M49" s="175"/>
      <c r="N49" s="102">
        <v>1.5</v>
      </c>
      <c r="O49" s="142">
        <f>SUM(N49-Q49)</f>
        <v>1.5</v>
      </c>
      <c r="P49" s="142"/>
      <c r="Q49" s="144"/>
      <c r="R49" s="265">
        <f t="shared" si="2"/>
        <v>1.5</v>
      </c>
      <c r="S49" s="266">
        <f t="shared" si="4"/>
        <v>0</v>
      </c>
      <c r="T49" s="267"/>
      <c r="U49" s="170" t="s">
        <v>274</v>
      </c>
      <c r="V49" s="178" t="s">
        <v>243</v>
      </c>
      <c r="W49" s="290" t="s">
        <v>303</v>
      </c>
      <c r="X49" s="288"/>
      <c r="Y49" s="170" t="s">
        <v>64</v>
      </c>
    </row>
    <row r="50" spans="1:25" s="39" customFormat="1">
      <c r="A50" s="299"/>
      <c r="B50" s="316"/>
      <c r="C50" s="316"/>
      <c r="D50" s="321"/>
      <c r="E50" s="323"/>
      <c r="F50" s="49">
        <v>1</v>
      </c>
      <c r="G50" s="7" t="s">
        <v>32</v>
      </c>
      <c r="H50" s="44" t="s">
        <v>62</v>
      </c>
      <c r="I50" s="181"/>
      <c r="J50" s="194">
        <v>8.5</v>
      </c>
      <c r="K50" s="142">
        <f t="shared" ref="K50:K52" si="37">SUM(J50-M50)</f>
        <v>8.5</v>
      </c>
      <c r="L50" s="135"/>
      <c r="M50" s="196"/>
      <c r="N50" s="271">
        <v>1.3</v>
      </c>
      <c r="O50" s="142">
        <f t="shared" ref="O50:O52" si="38">SUM(N50-Q50)</f>
        <v>1.3</v>
      </c>
      <c r="P50" s="135"/>
      <c r="Q50" s="276"/>
      <c r="R50" s="265">
        <f t="shared" si="2"/>
        <v>1.3</v>
      </c>
      <c r="S50" s="266">
        <f t="shared" si="4"/>
        <v>7.2</v>
      </c>
      <c r="T50" s="267"/>
      <c r="U50" s="170" t="s">
        <v>224</v>
      </c>
      <c r="V50" s="100" t="s">
        <v>198</v>
      </c>
      <c r="W50" s="100" t="s">
        <v>304</v>
      </c>
      <c r="X50" s="288"/>
      <c r="Y50" s="170" t="s">
        <v>49</v>
      </c>
    </row>
    <row r="51" spans="1:25" s="39" customFormat="1">
      <c r="A51" s="299"/>
      <c r="B51" s="316"/>
      <c r="C51" s="316"/>
      <c r="D51" s="321"/>
      <c r="E51" s="323"/>
      <c r="F51" s="49">
        <v>1</v>
      </c>
      <c r="G51" s="7" t="s">
        <v>32</v>
      </c>
      <c r="H51" s="44" t="s">
        <v>62</v>
      </c>
      <c r="I51" s="181"/>
      <c r="J51" s="194">
        <v>1</v>
      </c>
      <c r="K51" s="142">
        <f t="shared" si="37"/>
        <v>1</v>
      </c>
      <c r="L51" s="135"/>
      <c r="M51" s="196"/>
      <c r="N51" s="271">
        <v>1</v>
      </c>
      <c r="O51" s="142">
        <f t="shared" si="38"/>
        <v>1</v>
      </c>
      <c r="P51" s="135"/>
      <c r="Q51" s="276"/>
      <c r="R51" s="265">
        <f t="shared" si="2"/>
        <v>1</v>
      </c>
      <c r="S51" s="266">
        <f t="shared" si="4"/>
        <v>0</v>
      </c>
      <c r="T51" s="267"/>
      <c r="U51" s="170" t="s">
        <v>227</v>
      </c>
      <c r="V51" s="178">
        <v>1</v>
      </c>
      <c r="W51" s="178">
        <v>1</v>
      </c>
      <c r="X51" s="170"/>
      <c r="Y51" s="170" t="s">
        <v>49</v>
      </c>
    </row>
    <row r="52" spans="1:25" s="39" customFormat="1" ht="26.25" thickBot="1">
      <c r="A52" s="299"/>
      <c r="B52" s="316"/>
      <c r="C52" s="316"/>
      <c r="D52" s="321"/>
      <c r="E52" s="323"/>
      <c r="F52" s="49">
        <v>16</v>
      </c>
      <c r="G52" s="31" t="s">
        <v>32</v>
      </c>
      <c r="H52" s="162" t="s">
        <v>34</v>
      </c>
      <c r="I52" s="195"/>
      <c r="J52" s="215"/>
      <c r="K52" s="142">
        <f t="shared" si="37"/>
        <v>0</v>
      </c>
      <c r="L52" s="193"/>
      <c r="M52" s="197"/>
      <c r="N52" s="277"/>
      <c r="O52" s="142">
        <f t="shared" si="38"/>
        <v>0</v>
      </c>
      <c r="P52" s="193"/>
      <c r="Q52" s="278"/>
      <c r="R52" s="265">
        <f t="shared" si="2"/>
        <v>0</v>
      </c>
      <c r="S52" s="266">
        <f t="shared" si="4"/>
        <v>0</v>
      </c>
      <c r="T52" s="267"/>
      <c r="U52" s="112" t="s">
        <v>239</v>
      </c>
      <c r="V52" s="178">
        <v>1</v>
      </c>
      <c r="W52" s="178">
        <v>0</v>
      </c>
      <c r="X52" s="3"/>
      <c r="Y52" s="170" t="s">
        <v>66</v>
      </c>
    </row>
    <row r="53" spans="1:25" ht="13.5" thickBot="1">
      <c r="A53" s="299"/>
      <c r="B53" s="316"/>
      <c r="C53" s="316"/>
      <c r="D53" s="321"/>
      <c r="E53" s="323"/>
      <c r="F53" s="67"/>
      <c r="G53" s="310" t="s">
        <v>30</v>
      </c>
      <c r="H53" s="311"/>
      <c r="I53" s="35">
        <f t="shared" ref="I53:Q53" si="39">SUM(I49:I52)</f>
        <v>0</v>
      </c>
      <c r="J53" s="35">
        <f t="shared" si="39"/>
        <v>11</v>
      </c>
      <c r="K53" s="35">
        <f t="shared" si="39"/>
        <v>11</v>
      </c>
      <c r="L53" s="35">
        <f t="shared" si="39"/>
        <v>0</v>
      </c>
      <c r="M53" s="37">
        <f t="shared" si="39"/>
        <v>0</v>
      </c>
      <c r="N53" s="35">
        <f t="shared" si="39"/>
        <v>3.8</v>
      </c>
      <c r="O53" s="35">
        <f t="shared" si="39"/>
        <v>3.8</v>
      </c>
      <c r="P53" s="35">
        <f t="shared" si="39"/>
        <v>0</v>
      </c>
      <c r="Q53" s="35">
        <f t="shared" si="39"/>
        <v>0</v>
      </c>
      <c r="R53" s="265">
        <f t="shared" si="2"/>
        <v>3.8</v>
      </c>
      <c r="S53" s="266">
        <f t="shared" si="4"/>
        <v>7.2</v>
      </c>
      <c r="T53" s="267"/>
      <c r="U53" s="19"/>
      <c r="V53" s="178"/>
      <c r="W53" s="178"/>
      <c r="X53" s="178"/>
      <c r="Y53" s="230"/>
    </row>
    <row r="54" spans="1:25">
      <c r="A54" s="300" t="s">
        <v>8</v>
      </c>
      <c r="B54" s="317" t="s">
        <v>9</v>
      </c>
      <c r="C54" s="317" t="s">
        <v>10</v>
      </c>
      <c r="D54" s="314" t="s">
        <v>118</v>
      </c>
      <c r="E54" s="337" t="s">
        <v>249</v>
      </c>
      <c r="F54" s="51">
        <v>13</v>
      </c>
      <c r="G54" s="59" t="s">
        <v>32</v>
      </c>
      <c r="H54" s="44" t="s">
        <v>33</v>
      </c>
      <c r="I54" s="25"/>
      <c r="J54" s="137">
        <v>13.5</v>
      </c>
      <c r="K54" s="128">
        <f>SUM(J54-M54)</f>
        <v>13.5</v>
      </c>
      <c r="L54" s="141"/>
      <c r="M54" s="139"/>
      <c r="N54" s="109">
        <v>14.8</v>
      </c>
      <c r="O54" s="128">
        <f>SUM(N54-Q54)</f>
        <v>14.8</v>
      </c>
      <c r="P54" s="141"/>
      <c r="Q54" s="145"/>
      <c r="R54" s="265">
        <f t="shared" si="2"/>
        <v>14.8</v>
      </c>
      <c r="S54" s="266">
        <f t="shared" si="4"/>
        <v>-1.3000000000000007</v>
      </c>
      <c r="T54" s="267"/>
      <c r="U54" s="113" t="s">
        <v>203</v>
      </c>
      <c r="V54" s="78">
        <v>30</v>
      </c>
      <c r="W54" s="78">
        <v>20</v>
      </c>
      <c r="X54" s="295"/>
      <c r="Y54" s="230" t="s">
        <v>64</v>
      </c>
    </row>
    <row r="55" spans="1:25">
      <c r="A55" s="300"/>
      <c r="B55" s="317"/>
      <c r="C55" s="317"/>
      <c r="D55" s="314"/>
      <c r="E55" s="337"/>
      <c r="F55" s="61">
        <v>13</v>
      </c>
      <c r="G55" s="7" t="s">
        <v>32</v>
      </c>
      <c r="H55" s="44" t="s">
        <v>33</v>
      </c>
      <c r="I55" s="176"/>
      <c r="J55" s="174">
        <v>1.5</v>
      </c>
      <c r="K55" s="128">
        <f>SUM(J55-M55)</f>
        <v>1.5</v>
      </c>
      <c r="L55" s="125"/>
      <c r="M55" s="175"/>
      <c r="N55" s="102">
        <v>0.2</v>
      </c>
      <c r="O55" s="128">
        <f>SUM(N55-Q55)</f>
        <v>0.2</v>
      </c>
      <c r="P55" s="125"/>
      <c r="Q55" s="144"/>
      <c r="R55" s="265">
        <f t="shared" si="2"/>
        <v>0.2</v>
      </c>
      <c r="S55" s="266">
        <f t="shared" si="4"/>
        <v>1.3</v>
      </c>
      <c r="T55" s="267"/>
      <c r="U55" s="113" t="s">
        <v>159</v>
      </c>
      <c r="V55" s="221" t="s">
        <v>39</v>
      </c>
      <c r="W55" s="286" t="s">
        <v>25</v>
      </c>
      <c r="X55" s="295"/>
      <c r="Y55" s="230" t="s">
        <v>64</v>
      </c>
    </row>
    <row r="56" spans="1:25">
      <c r="A56" s="300"/>
      <c r="B56" s="317"/>
      <c r="C56" s="317"/>
      <c r="D56" s="314"/>
      <c r="E56" s="337"/>
      <c r="F56" s="61">
        <v>13</v>
      </c>
      <c r="G56" s="7" t="s">
        <v>175</v>
      </c>
      <c r="H56" s="44" t="s">
        <v>33</v>
      </c>
      <c r="I56" s="8"/>
      <c r="J56" s="4">
        <v>3</v>
      </c>
      <c r="K56" s="128">
        <f>SUM(J56-M56)</f>
        <v>3</v>
      </c>
      <c r="L56" s="127"/>
      <c r="M56" s="27"/>
      <c r="N56" s="98">
        <v>3</v>
      </c>
      <c r="O56" s="128">
        <f>SUM(N56-Q56)</f>
        <v>3</v>
      </c>
      <c r="P56" s="127"/>
      <c r="Q56" s="103"/>
      <c r="R56" s="265">
        <f t="shared" si="2"/>
        <v>3</v>
      </c>
      <c r="S56" s="266">
        <f t="shared" si="4"/>
        <v>0</v>
      </c>
      <c r="T56" s="267"/>
      <c r="U56" s="113" t="s">
        <v>204</v>
      </c>
      <c r="V56" s="221" t="s">
        <v>205</v>
      </c>
      <c r="W56" s="286" t="s">
        <v>305</v>
      </c>
      <c r="X56" s="295"/>
      <c r="Y56" s="230" t="s">
        <v>64</v>
      </c>
    </row>
    <row r="57" spans="1:25" ht="13.5" thickBot="1">
      <c r="A57" s="300"/>
      <c r="B57" s="317"/>
      <c r="C57" s="317"/>
      <c r="D57" s="314"/>
      <c r="E57" s="337"/>
      <c r="F57" s="53">
        <v>14</v>
      </c>
      <c r="G57" s="31" t="s">
        <v>32</v>
      </c>
      <c r="H57" s="173" t="s">
        <v>35</v>
      </c>
      <c r="I57" s="182"/>
      <c r="J57" s="194">
        <v>2.2999999999999998</v>
      </c>
      <c r="K57" s="180">
        <f>SUM(J57-M57)</f>
        <v>2.2999999999999998</v>
      </c>
      <c r="L57" s="161"/>
      <c r="M57" s="159"/>
      <c r="N57" s="271">
        <v>2.2999999999999998</v>
      </c>
      <c r="O57" s="180">
        <f>SUM(N57-Q57)</f>
        <v>2.2999999999999998</v>
      </c>
      <c r="P57" s="161"/>
      <c r="Q57" s="272"/>
      <c r="R57" s="265">
        <f t="shared" si="2"/>
        <v>2.2999999999999998</v>
      </c>
      <c r="S57" s="266">
        <f t="shared" si="4"/>
        <v>0</v>
      </c>
      <c r="T57" s="267"/>
      <c r="U57" s="113" t="s">
        <v>232</v>
      </c>
      <c r="V57" s="221" t="s">
        <v>16</v>
      </c>
      <c r="W57" s="286" t="s">
        <v>16</v>
      </c>
      <c r="X57" s="170"/>
      <c r="Y57" s="170" t="s">
        <v>65</v>
      </c>
    </row>
    <row r="58" spans="1:25" ht="13.5" thickBot="1">
      <c r="A58" s="301"/>
      <c r="B58" s="318"/>
      <c r="C58" s="318"/>
      <c r="D58" s="315"/>
      <c r="E58" s="385"/>
      <c r="F58" s="51"/>
      <c r="G58" s="310" t="s">
        <v>30</v>
      </c>
      <c r="H58" s="311"/>
      <c r="I58" s="35">
        <f t="shared" ref="I58:Q58" si="40">SUM(I54:I57)</f>
        <v>0</v>
      </c>
      <c r="J58" s="130">
        <f t="shared" si="40"/>
        <v>20.3</v>
      </c>
      <c r="K58" s="129">
        <f t="shared" si="40"/>
        <v>20.3</v>
      </c>
      <c r="L58" s="129">
        <f t="shared" si="40"/>
        <v>0</v>
      </c>
      <c r="M58" s="37">
        <f t="shared" si="40"/>
        <v>0</v>
      </c>
      <c r="N58" s="129">
        <f t="shared" si="40"/>
        <v>20.3</v>
      </c>
      <c r="O58" s="129">
        <f t="shared" si="40"/>
        <v>20.3</v>
      </c>
      <c r="P58" s="129">
        <f t="shared" si="40"/>
        <v>0</v>
      </c>
      <c r="Q58" s="35">
        <f t="shared" si="40"/>
        <v>0</v>
      </c>
      <c r="R58" s="265">
        <f t="shared" si="2"/>
        <v>20.3</v>
      </c>
      <c r="S58" s="266">
        <f t="shared" si="4"/>
        <v>0</v>
      </c>
      <c r="T58" s="267"/>
      <c r="U58" s="170"/>
      <c r="V58" s="178"/>
      <c r="W58" s="178"/>
      <c r="X58" s="178"/>
      <c r="Y58" s="230"/>
    </row>
    <row r="59" spans="1:25" ht="25.5">
      <c r="A59" s="299" t="s">
        <v>8</v>
      </c>
      <c r="B59" s="317" t="s">
        <v>9</v>
      </c>
      <c r="C59" s="317" t="s">
        <v>11</v>
      </c>
      <c r="D59" s="314" t="s">
        <v>118</v>
      </c>
      <c r="E59" s="337" t="s">
        <v>160</v>
      </c>
      <c r="F59" s="49">
        <v>13</v>
      </c>
      <c r="G59" s="236" t="s">
        <v>32</v>
      </c>
      <c r="H59" s="173" t="s">
        <v>33</v>
      </c>
      <c r="I59" s="25"/>
      <c r="J59" s="137">
        <v>3.6</v>
      </c>
      <c r="K59" s="128">
        <f>SUM(J59-M59)</f>
        <v>3.6</v>
      </c>
      <c r="L59" s="141"/>
      <c r="M59" s="139"/>
      <c r="N59" s="109">
        <v>3.6</v>
      </c>
      <c r="O59" s="128">
        <f>SUM(N59-Q59)</f>
        <v>3.6</v>
      </c>
      <c r="P59" s="141"/>
      <c r="Q59" s="145"/>
      <c r="R59" s="265">
        <f t="shared" si="2"/>
        <v>3.6</v>
      </c>
      <c r="S59" s="266">
        <f t="shared" si="4"/>
        <v>0</v>
      </c>
      <c r="T59" s="267"/>
      <c r="U59" s="170" t="s">
        <v>206</v>
      </c>
      <c r="V59" s="178">
        <v>5</v>
      </c>
      <c r="W59" s="178">
        <v>5</v>
      </c>
      <c r="X59" s="170"/>
      <c r="Y59" s="230" t="s">
        <v>64</v>
      </c>
    </row>
    <row r="60" spans="1:25" ht="38.25">
      <c r="A60" s="299"/>
      <c r="B60" s="317"/>
      <c r="C60" s="317"/>
      <c r="D60" s="314"/>
      <c r="E60" s="337"/>
      <c r="F60" s="49">
        <v>13</v>
      </c>
      <c r="G60" s="236" t="s">
        <v>32</v>
      </c>
      <c r="H60" s="173" t="s">
        <v>33</v>
      </c>
      <c r="I60" s="8"/>
      <c r="J60" s="126">
        <v>2.9</v>
      </c>
      <c r="K60" s="128">
        <f>SUM(J60-M60)</f>
        <v>2.9</v>
      </c>
      <c r="L60" s="127"/>
      <c r="M60" s="68"/>
      <c r="N60" s="291">
        <v>2.9</v>
      </c>
      <c r="O60" s="128">
        <f>SUM(N60-Q60)</f>
        <v>2.9</v>
      </c>
      <c r="P60" s="127"/>
      <c r="Q60" s="65"/>
      <c r="R60" s="265">
        <f t="shared" si="2"/>
        <v>2.9</v>
      </c>
      <c r="S60" s="266">
        <f t="shared" si="4"/>
        <v>0</v>
      </c>
      <c r="T60" s="267"/>
      <c r="U60" s="170" t="s">
        <v>207</v>
      </c>
      <c r="V60" s="178" t="s">
        <v>208</v>
      </c>
      <c r="W60" s="106" t="s">
        <v>306</v>
      </c>
      <c r="X60" s="288"/>
      <c r="Y60" s="230" t="s">
        <v>64</v>
      </c>
    </row>
    <row r="61" spans="1:25" ht="13.5" thickBot="1">
      <c r="A61" s="299"/>
      <c r="B61" s="317"/>
      <c r="C61" s="317"/>
      <c r="D61" s="314"/>
      <c r="E61" s="337"/>
      <c r="F61" s="61">
        <v>16</v>
      </c>
      <c r="G61" s="7" t="s">
        <v>32</v>
      </c>
      <c r="H61" s="46" t="s">
        <v>34</v>
      </c>
      <c r="I61" s="183"/>
      <c r="J61" s="126">
        <v>5.7</v>
      </c>
      <c r="K61" s="127">
        <f t="shared" ref="K61" si="41">SUM(J61-M61)</f>
        <v>5.7</v>
      </c>
      <c r="L61" s="126"/>
      <c r="M61" s="68"/>
      <c r="N61" s="291">
        <v>5.7</v>
      </c>
      <c r="O61" s="127">
        <f t="shared" ref="O61" si="42">SUM(N61-Q61)</f>
        <v>5.7</v>
      </c>
      <c r="P61" s="126"/>
      <c r="Q61" s="65"/>
      <c r="R61" s="265">
        <f t="shared" si="2"/>
        <v>5.7</v>
      </c>
      <c r="S61" s="266">
        <f t="shared" si="4"/>
        <v>0</v>
      </c>
      <c r="T61" s="267"/>
      <c r="U61" s="170" t="s">
        <v>240</v>
      </c>
      <c r="V61" s="106" t="s">
        <v>241</v>
      </c>
      <c r="W61" s="106" t="s">
        <v>307</v>
      </c>
      <c r="X61" s="170"/>
      <c r="Y61" s="230" t="s">
        <v>66</v>
      </c>
    </row>
    <row r="62" spans="1:25" ht="13.5" thickBot="1">
      <c r="A62" s="299"/>
      <c r="B62" s="317"/>
      <c r="C62" s="317"/>
      <c r="D62" s="314"/>
      <c r="E62" s="337"/>
      <c r="F62" s="66"/>
      <c r="G62" s="310" t="s">
        <v>30</v>
      </c>
      <c r="H62" s="311"/>
      <c r="I62" s="35">
        <f>SUM(I59:I61)</f>
        <v>0</v>
      </c>
      <c r="J62" s="35">
        <f>SUM(J59:J61)</f>
        <v>12.2</v>
      </c>
      <c r="K62" s="35">
        <f t="shared" ref="K62:M62" si="43">SUM(K59:K61)</f>
        <v>12.2</v>
      </c>
      <c r="L62" s="35">
        <f t="shared" si="43"/>
        <v>0</v>
      </c>
      <c r="M62" s="37">
        <f t="shared" si="43"/>
        <v>0</v>
      </c>
      <c r="N62" s="35">
        <f>SUM(N59:N61)</f>
        <v>12.2</v>
      </c>
      <c r="O62" s="35">
        <f t="shared" ref="O62:Q62" si="44">SUM(O59:O61)</f>
        <v>12.2</v>
      </c>
      <c r="P62" s="35">
        <f t="shared" si="44"/>
        <v>0</v>
      </c>
      <c r="Q62" s="35">
        <f t="shared" si="44"/>
        <v>0</v>
      </c>
      <c r="R62" s="265">
        <f t="shared" si="2"/>
        <v>12.2</v>
      </c>
      <c r="S62" s="266">
        <f t="shared" si="4"/>
        <v>0</v>
      </c>
      <c r="T62" s="267"/>
      <c r="U62" s="170"/>
      <c r="V62" s="178"/>
      <c r="W62" s="178"/>
      <c r="X62" s="178"/>
      <c r="Y62" s="230"/>
    </row>
    <row r="63" spans="1:25" s="39" customFormat="1" ht="60" customHeight="1">
      <c r="A63" s="299" t="s">
        <v>8</v>
      </c>
      <c r="B63" s="322" t="s">
        <v>9</v>
      </c>
      <c r="C63" s="322" t="s">
        <v>12</v>
      </c>
      <c r="D63" s="313" t="s">
        <v>119</v>
      </c>
      <c r="E63" s="323" t="s">
        <v>161</v>
      </c>
      <c r="F63" s="49">
        <v>1</v>
      </c>
      <c r="G63" s="59" t="s">
        <v>32</v>
      </c>
      <c r="H63" s="173" t="s">
        <v>62</v>
      </c>
      <c r="I63" s="176"/>
      <c r="J63" s="174">
        <v>0</v>
      </c>
      <c r="K63" s="171">
        <f t="shared" ref="K63" si="45">SUM(J63-M63)</f>
        <v>0</v>
      </c>
      <c r="L63" s="171"/>
      <c r="M63" s="175"/>
      <c r="N63" s="102"/>
      <c r="O63" s="171">
        <f t="shared" ref="O63:O64" si="46">SUM(N63-Q63)</f>
        <v>0</v>
      </c>
      <c r="P63" s="171"/>
      <c r="Q63" s="144"/>
      <c r="R63" s="265">
        <f t="shared" si="2"/>
        <v>0</v>
      </c>
      <c r="S63" s="266">
        <f t="shared" si="4"/>
        <v>0</v>
      </c>
      <c r="T63" s="267"/>
      <c r="U63" s="170"/>
      <c r="V63" s="178"/>
      <c r="W63" s="49"/>
      <c r="X63" s="170"/>
      <c r="Y63" s="230" t="s">
        <v>49</v>
      </c>
    </row>
    <row r="64" spans="1:25" s="39" customFormat="1" ht="13.5" thickBot="1">
      <c r="A64" s="299"/>
      <c r="B64" s="317"/>
      <c r="C64" s="317"/>
      <c r="D64" s="314"/>
      <c r="E64" s="323"/>
      <c r="F64" s="49">
        <v>13</v>
      </c>
      <c r="G64" s="236" t="s">
        <v>32</v>
      </c>
      <c r="H64" s="173" t="s">
        <v>33</v>
      </c>
      <c r="I64" s="8">
        <v>0</v>
      </c>
      <c r="J64" s="126">
        <v>8</v>
      </c>
      <c r="K64" s="125">
        <f t="shared" ref="K64" si="47">SUM(J64-M64)</f>
        <v>8</v>
      </c>
      <c r="L64" s="126"/>
      <c r="M64" s="68"/>
      <c r="N64" s="279">
        <v>8</v>
      </c>
      <c r="O64" s="125">
        <f t="shared" si="46"/>
        <v>8</v>
      </c>
      <c r="P64" s="126"/>
      <c r="Q64" s="65"/>
      <c r="R64" s="265">
        <f t="shared" si="2"/>
        <v>8</v>
      </c>
      <c r="S64" s="266">
        <f t="shared" si="4"/>
        <v>0</v>
      </c>
      <c r="T64" s="267"/>
      <c r="U64" s="113" t="s">
        <v>195</v>
      </c>
      <c r="V64" s="178">
        <v>5</v>
      </c>
      <c r="W64" s="49">
        <v>6</v>
      </c>
      <c r="X64" s="288"/>
      <c r="Y64" s="230" t="s">
        <v>64</v>
      </c>
    </row>
    <row r="65" spans="1:25" ht="13.5" thickBot="1">
      <c r="A65" s="299"/>
      <c r="B65" s="317"/>
      <c r="C65" s="317"/>
      <c r="D65" s="314"/>
      <c r="E65" s="333"/>
      <c r="F65" s="61"/>
      <c r="G65" s="310" t="s">
        <v>30</v>
      </c>
      <c r="H65" s="311"/>
      <c r="I65" s="35">
        <f>SUM(I63:I64)</f>
        <v>0</v>
      </c>
      <c r="J65" s="130">
        <f t="shared" ref="J65:M65" si="48">SUM(J63:J64)</f>
        <v>8</v>
      </c>
      <c r="K65" s="129">
        <f t="shared" si="48"/>
        <v>8</v>
      </c>
      <c r="L65" s="129">
        <f t="shared" si="48"/>
        <v>0</v>
      </c>
      <c r="M65" s="37">
        <f t="shared" si="48"/>
        <v>0</v>
      </c>
      <c r="N65" s="129">
        <f t="shared" ref="N65:Q65" si="49">SUM(N63:N64)</f>
        <v>8</v>
      </c>
      <c r="O65" s="129">
        <f t="shared" si="49"/>
        <v>8</v>
      </c>
      <c r="P65" s="129">
        <f t="shared" si="49"/>
        <v>0</v>
      </c>
      <c r="Q65" s="35">
        <f t="shared" si="49"/>
        <v>0</v>
      </c>
      <c r="R65" s="265">
        <f t="shared" si="2"/>
        <v>8</v>
      </c>
      <c r="S65" s="266">
        <f t="shared" si="4"/>
        <v>0</v>
      </c>
      <c r="T65" s="267"/>
      <c r="U65" s="170"/>
      <c r="V65" s="178"/>
      <c r="W65" s="178"/>
      <c r="X65" s="178"/>
      <c r="Y65" s="230"/>
    </row>
    <row r="66" spans="1:25" ht="25.5">
      <c r="A66" s="465" t="s">
        <v>8</v>
      </c>
      <c r="B66" s="330" t="s">
        <v>9</v>
      </c>
      <c r="C66" s="330" t="s">
        <v>13</v>
      </c>
      <c r="D66" s="332" t="s">
        <v>118</v>
      </c>
      <c r="E66" s="323" t="s">
        <v>100</v>
      </c>
      <c r="F66" s="70">
        <v>1</v>
      </c>
      <c r="G66" s="59" t="s">
        <v>32</v>
      </c>
      <c r="H66" s="173" t="s">
        <v>62</v>
      </c>
      <c r="I66" s="176"/>
      <c r="J66" s="102">
        <v>1.8</v>
      </c>
      <c r="K66" s="172">
        <f t="shared" ref="K66" si="50">SUM(J66-M66)</f>
        <v>1.8</v>
      </c>
      <c r="L66" s="171"/>
      <c r="M66" s="175"/>
      <c r="N66" s="102">
        <v>1.7</v>
      </c>
      <c r="O66" s="172">
        <f t="shared" ref="O66" si="51">SUM(N66-Q66)</f>
        <v>1.7</v>
      </c>
      <c r="P66" s="171"/>
      <c r="Q66" s="144"/>
      <c r="R66" s="265">
        <f t="shared" si="2"/>
        <v>1.7</v>
      </c>
      <c r="S66" s="266">
        <f t="shared" si="4"/>
        <v>0.10000000000000009</v>
      </c>
      <c r="T66" s="267"/>
      <c r="U66" s="170" t="s">
        <v>256</v>
      </c>
      <c r="V66" s="49">
        <v>5</v>
      </c>
      <c r="W66" s="178">
        <v>7</v>
      </c>
      <c r="X66" s="288"/>
      <c r="Y66" s="230" t="s">
        <v>49</v>
      </c>
    </row>
    <row r="67" spans="1:25">
      <c r="A67" s="465"/>
      <c r="B67" s="338"/>
      <c r="C67" s="338"/>
      <c r="D67" s="345"/>
      <c r="E67" s="323"/>
      <c r="F67" s="71">
        <v>13</v>
      </c>
      <c r="G67" s="223" t="s">
        <v>32</v>
      </c>
      <c r="H67" s="44" t="s">
        <v>33</v>
      </c>
      <c r="I67" s="9"/>
      <c r="J67" s="5">
        <v>0.8</v>
      </c>
      <c r="K67" s="27">
        <f>SUM(J67-M67)</f>
        <v>0.8</v>
      </c>
      <c r="L67" s="143"/>
      <c r="M67" s="47"/>
      <c r="N67" s="274">
        <v>0.7</v>
      </c>
      <c r="O67" s="27">
        <f>SUM(N67-Q67)</f>
        <v>0.7</v>
      </c>
      <c r="P67" s="143"/>
      <c r="Q67" s="275"/>
      <c r="R67" s="265">
        <f t="shared" si="2"/>
        <v>0.7</v>
      </c>
      <c r="S67" s="266">
        <f t="shared" si="4"/>
        <v>0.10000000000000009</v>
      </c>
      <c r="T67" s="267"/>
      <c r="U67" s="170" t="s">
        <v>162</v>
      </c>
      <c r="V67" s="78">
        <v>8</v>
      </c>
      <c r="W67" s="78">
        <v>8</v>
      </c>
      <c r="X67" s="295"/>
      <c r="Y67" s="230" t="s">
        <v>64</v>
      </c>
    </row>
    <row r="68" spans="1:25">
      <c r="A68" s="465"/>
      <c r="B68" s="338"/>
      <c r="C68" s="338"/>
      <c r="D68" s="345"/>
      <c r="E68" s="323"/>
      <c r="F68" s="71">
        <v>13</v>
      </c>
      <c r="G68" s="223" t="s">
        <v>32</v>
      </c>
      <c r="H68" s="44" t="s">
        <v>33</v>
      </c>
      <c r="I68" s="9"/>
      <c r="J68" s="5">
        <v>1</v>
      </c>
      <c r="K68" s="27">
        <f>SUM(J68-M68)</f>
        <v>1</v>
      </c>
      <c r="L68" s="143"/>
      <c r="M68" s="47"/>
      <c r="N68" s="274">
        <v>1</v>
      </c>
      <c r="O68" s="27">
        <f>SUM(N68-Q68)</f>
        <v>1</v>
      </c>
      <c r="P68" s="143"/>
      <c r="Q68" s="275"/>
      <c r="R68" s="265">
        <f t="shared" si="2"/>
        <v>1</v>
      </c>
      <c r="S68" s="266">
        <f t="shared" si="4"/>
        <v>0</v>
      </c>
      <c r="T68" s="267"/>
      <c r="U68" s="170"/>
      <c r="V68" s="78"/>
      <c r="W68" s="78"/>
      <c r="X68" s="78"/>
      <c r="Y68" s="230" t="s">
        <v>64</v>
      </c>
    </row>
    <row r="69" spans="1:25" ht="25.5">
      <c r="A69" s="465"/>
      <c r="B69" s="338"/>
      <c r="C69" s="338"/>
      <c r="D69" s="345"/>
      <c r="E69" s="323"/>
      <c r="F69" s="71">
        <v>13</v>
      </c>
      <c r="G69" s="223" t="s">
        <v>32</v>
      </c>
      <c r="H69" s="44" t="s">
        <v>33</v>
      </c>
      <c r="I69" s="9"/>
      <c r="J69" s="157">
        <v>16</v>
      </c>
      <c r="K69" s="128">
        <f>SUM(J69-M69)</f>
        <v>16</v>
      </c>
      <c r="L69" s="143"/>
      <c r="M69" s="47"/>
      <c r="N69" s="280">
        <v>16</v>
      </c>
      <c r="O69" s="128">
        <f>SUM(N69-Q69)</f>
        <v>16</v>
      </c>
      <c r="P69" s="143"/>
      <c r="Q69" s="275"/>
      <c r="R69" s="265">
        <f t="shared" si="2"/>
        <v>16</v>
      </c>
      <c r="S69" s="266">
        <f t="shared" si="4"/>
        <v>0</v>
      </c>
      <c r="T69" s="267"/>
      <c r="U69" s="170" t="s">
        <v>244</v>
      </c>
      <c r="V69" s="49">
        <v>1</v>
      </c>
      <c r="W69" s="178">
        <v>2</v>
      </c>
      <c r="X69" s="170"/>
      <c r="Y69" s="230" t="s">
        <v>64</v>
      </c>
    </row>
    <row r="70" spans="1:25">
      <c r="A70" s="465"/>
      <c r="B70" s="338"/>
      <c r="C70" s="338"/>
      <c r="D70" s="345"/>
      <c r="E70" s="323"/>
      <c r="F70" s="49">
        <v>16</v>
      </c>
      <c r="G70" s="230" t="s">
        <v>32</v>
      </c>
      <c r="H70" s="46" t="s">
        <v>34</v>
      </c>
      <c r="I70" s="8"/>
      <c r="J70" s="126">
        <v>1.4</v>
      </c>
      <c r="K70" s="127">
        <f t="shared" ref="K70:K71" si="52">SUM(J70-M70)</f>
        <v>1.4</v>
      </c>
      <c r="L70" s="127"/>
      <c r="M70" s="27"/>
      <c r="N70" s="279">
        <v>1.3</v>
      </c>
      <c r="O70" s="127">
        <f t="shared" ref="O70:O71" si="53">SUM(N70-Q70)</f>
        <v>1.3</v>
      </c>
      <c r="P70" s="127"/>
      <c r="Q70" s="103"/>
      <c r="R70" s="265">
        <f t="shared" si="2"/>
        <v>1.3</v>
      </c>
      <c r="S70" s="266">
        <f t="shared" si="4"/>
        <v>9.9999999999999867E-2</v>
      </c>
      <c r="T70" s="267"/>
      <c r="U70" s="170" t="s">
        <v>51</v>
      </c>
      <c r="V70" s="78">
        <v>5</v>
      </c>
      <c r="W70" s="78">
        <v>1</v>
      </c>
      <c r="X70" s="170"/>
      <c r="Y70" s="230" t="s">
        <v>66</v>
      </c>
    </row>
    <row r="71" spans="1:25" ht="26.25" thickBot="1">
      <c r="A71" s="465"/>
      <c r="B71" s="338"/>
      <c r="C71" s="338"/>
      <c r="D71" s="345"/>
      <c r="E71" s="323"/>
      <c r="F71" s="49">
        <v>14</v>
      </c>
      <c r="G71" s="230" t="s">
        <v>32</v>
      </c>
      <c r="H71" s="173" t="s">
        <v>35</v>
      </c>
      <c r="I71" s="8"/>
      <c r="J71" s="126">
        <v>1</v>
      </c>
      <c r="K71" s="127">
        <f t="shared" si="52"/>
        <v>1</v>
      </c>
      <c r="L71" s="127"/>
      <c r="M71" s="27"/>
      <c r="N71" s="279">
        <v>1</v>
      </c>
      <c r="O71" s="127">
        <f t="shared" si="53"/>
        <v>1</v>
      </c>
      <c r="P71" s="127"/>
      <c r="Q71" s="103"/>
      <c r="R71" s="265">
        <f t="shared" si="2"/>
        <v>1</v>
      </c>
      <c r="S71" s="266">
        <f t="shared" si="4"/>
        <v>0</v>
      </c>
      <c r="T71" s="267"/>
      <c r="U71" s="170" t="s">
        <v>163</v>
      </c>
      <c r="V71" s="178" t="s">
        <v>191</v>
      </c>
      <c r="W71" s="178" t="s">
        <v>308</v>
      </c>
      <c r="X71" s="170"/>
      <c r="Y71" s="230" t="s">
        <v>65</v>
      </c>
    </row>
    <row r="72" spans="1:25" ht="13.5" thickBot="1">
      <c r="A72" s="465"/>
      <c r="B72" s="339"/>
      <c r="C72" s="339"/>
      <c r="D72" s="346"/>
      <c r="E72" s="323"/>
      <c r="F72" s="72"/>
      <c r="G72" s="319" t="s">
        <v>30</v>
      </c>
      <c r="H72" s="320"/>
      <c r="I72" s="35">
        <f t="shared" ref="I72:M72" si="54">SUM(I66:I71)</f>
        <v>0</v>
      </c>
      <c r="J72" s="35">
        <f t="shared" si="54"/>
        <v>22</v>
      </c>
      <c r="K72" s="35">
        <f t="shared" si="54"/>
        <v>22</v>
      </c>
      <c r="L72" s="35">
        <f t="shared" si="54"/>
        <v>0</v>
      </c>
      <c r="M72" s="37">
        <f t="shared" si="54"/>
        <v>0</v>
      </c>
      <c r="N72" s="35">
        <f t="shared" ref="N72:Q72" si="55">SUM(N66:N71)</f>
        <v>21.7</v>
      </c>
      <c r="O72" s="35">
        <f t="shared" si="55"/>
        <v>21.7</v>
      </c>
      <c r="P72" s="35">
        <f t="shared" si="55"/>
        <v>0</v>
      </c>
      <c r="Q72" s="35">
        <f t="shared" si="55"/>
        <v>0</v>
      </c>
      <c r="R72" s="265">
        <f t="shared" si="2"/>
        <v>21.7</v>
      </c>
      <c r="S72" s="266">
        <f t="shared" si="4"/>
        <v>0.30000000000000071</v>
      </c>
      <c r="T72" s="267"/>
      <c r="U72" s="170"/>
      <c r="V72" s="178"/>
      <c r="W72" s="178"/>
      <c r="X72" s="178"/>
      <c r="Y72" s="230"/>
    </row>
    <row r="73" spans="1:25">
      <c r="A73" s="465" t="s">
        <v>8</v>
      </c>
      <c r="B73" s="330" t="s">
        <v>9</v>
      </c>
      <c r="C73" s="330" t="s">
        <v>14</v>
      </c>
      <c r="D73" s="332" t="s">
        <v>117</v>
      </c>
      <c r="E73" s="323" t="s">
        <v>134</v>
      </c>
      <c r="F73" s="71">
        <v>13</v>
      </c>
      <c r="G73" s="223" t="s">
        <v>32</v>
      </c>
      <c r="H73" s="44" t="s">
        <v>33</v>
      </c>
      <c r="I73" s="8"/>
      <c r="J73" s="4">
        <v>1</v>
      </c>
      <c r="K73" s="4">
        <f t="shared" ref="K73" si="56">SUM(J73-M73)</f>
        <v>1</v>
      </c>
      <c r="L73" s="172"/>
      <c r="M73" s="27"/>
      <c r="N73" s="98">
        <v>1.4</v>
      </c>
      <c r="O73" s="4">
        <f t="shared" ref="O73" si="57">SUM(N73-Q73)</f>
        <v>1.4</v>
      </c>
      <c r="P73" s="172"/>
      <c r="Q73" s="103"/>
      <c r="R73" s="265">
        <f t="shared" si="2"/>
        <v>1.4</v>
      </c>
      <c r="S73" s="266">
        <f t="shared" si="4"/>
        <v>-0.39999999999999991</v>
      </c>
      <c r="T73" s="267"/>
      <c r="U73" s="170" t="s">
        <v>58</v>
      </c>
      <c r="V73" s="178">
        <v>30</v>
      </c>
      <c r="W73" s="178">
        <v>8</v>
      </c>
      <c r="X73" s="170"/>
      <c r="Y73" s="230" t="s">
        <v>64</v>
      </c>
    </row>
    <row r="74" spans="1:25">
      <c r="A74" s="465"/>
      <c r="B74" s="338"/>
      <c r="C74" s="338"/>
      <c r="D74" s="345"/>
      <c r="E74" s="323"/>
      <c r="F74" s="49">
        <v>14</v>
      </c>
      <c r="G74" s="230" t="s">
        <v>32</v>
      </c>
      <c r="H74" s="44" t="s">
        <v>35</v>
      </c>
      <c r="I74" s="8"/>
      <c r="J74" s="4">
        <v>0.8</v>
      </c>
      <c r="K74" s="172">
        <f>SUM(J74-M74)</f>
        <v>0.8</v>
      </c>
      <c r="L74" s="172"/>
      <c r="M74" s="27"/>
      <c r="N74" s="98">
        <v>0.8</v>
      </c>
      <c r="O74" s="172">
        <f>SUM(N74-Q74)</f>
        <v>0.8</v>
      </c>
      <c r="P74" s="172"/>
      <c r="Q74" s="103"/>
      <c r="R74" s="265">
        <f t="shared" si="2"/>
        <v>0.8</v>
      </c>
      <c r="S74" s="266">
        <f t="shared" si="4"/>
        <v>0</v>
      </c>
      <c r="T74" s="267"/>
      <c r="U74" s="170" t="s">
        <v>58</v>
      </c>
      <c r="V74" s="178">
        <v>2</v>
      </c>
      <c r="W74" s="178">
        <v>3</v>
      </c>
      <c r="X74" s="170"/>
      <c r="Y74" s="230" t="s">
        <v>65</v>
      </c>
    </row>
    <row r="75" spans="1:25" ht="13.5" thickBot="1">
      <c r="A75" s="465"/>
      <c r="B75" s="338"/>
      <c r="C75" s="338"/>
      <c r="D75" s="345"/>
      <c r="E75" s="323"/>
      <c r="F75" s="49">
        <v>16</v>
      </c>
      <c r="G75" s="230" t="s">
        <v>32</v>
      </c>
      <c r="H75" s="46" t="s">
        <v>34</v>
      </c>
      <c r="I75" s="50"/>
      <c r="J75" s="4">
        <v>0.5</v>
      </c>
      <c r="K75" s="172">
        <f t="shared" ref="K75" si="58">SUM(J75-M75)</f>
        <v>0.5</v>
      </c>
      <c r="L75" s="172"/>
      <c r="M75" s="27"/>
      <c r="N75" s="98">
        <v>0</v>
      </c>
      <c r="O75" s="172">
        <f t="shared" ref="O75" si="59">SUM(N75-Q75)</f>
        <v>0</v>
      </c>
      <c r="P75" s="172"/>
      <c r="Q75" s="103"/>
      <c r="R75" s="265">
        <f t="shared" ref="R75:R129" si="60">SUM(I75+N75)</f>
        <v>0</v>
      </c>
      <c r="S75" s="266">
        <f t="shared" si="4"/>
        <v>0.5</v>
      </c>
      <c r="T75" s="267"/>
      <c r="U75" s="170" t="s">
        <v>58</v>
      </c>
      <c r="V75" s="178">
        <v>10</v>
      </c>
      <c r="W75" s="178">
        <v>10</v>
      </c>
      <c r="X75" s="178"/>
      <c r="Y75" s="230" t="s">
        <v>66</v>
      </c>
    </row>
    <row r="76" spans="1:25" ht="13.5" thickBot="1">
      <c r="A76" s="465"/>
      <c r="B76" s="339"/>
      <c r="C76" s="339"/>
      <c r="D76" s="346"/>
      <c r="E76" s="323"/>
      <c r="F76" s="72"/>
      <c r="G76" s="319" t="s">
        <v>30</v>
      </c>
      <c r="H76" s="320"/>
      <c r="I76" s="35">
        <f t="shared" ref="I76:M76" si="61">SUM(I73:I75)</f>
        <v>0</v>
      </c>
      <c r="J76" s="35">
        <f t="shared" si="61"/>
        <v>2.2999999999999998</v>
      </c>
      <c r="K76" s="35">
        <f t="shared" si="61"/>
        <v>2.2999999999999998</v>
      </c>
      <c r="L76" s="35">
        <f t="shared" si="61"/>
        <v>0</v>
      </c>
      <c r="M76" s="37">
        <f t="shared" si="61"/>
        <v>0</v>
      </c>
      <c r="N76" s="35">
        <f t="shared" ref="N76:Q76" si="62">SUM(N73:N75)</f>
        <v>2.2000000000000002</v>
      </c>
      <c r="O76" s="35">
        <f t="shared" si="62"/>
        <v>2.2000000000000002</v>
      </c>
      <c r="P76" s="35">
        <f t="shared" si="62"/>
        <v>0</v>
      </c>
      <c r="Q76" s="35">
        <f t="shared" si="62"/>
        <v>0</v>
      </c>
      <c r="R76" s="265">
        <f t="shared" si="60"/>
        <v>2.2000000000000002</v>
      </c>
      <c r="S76" s="266">
        <f t="shared" ref="S76:S130" si="63">SUM(J76-R76)</f>
        <v>9.9999999999999645E-2</v>
      </c>
      <c r="T76" s="267"/>
      <c r="U76" s="170"/>
      <c r="V76" s="178"/>
      <c r="W76" s="178"/>
      <c r="X76" s="178"/>
      <c r="Y76" s="230"/>
    </row>
    <row r="77" spans="1:25">
      <c r="A77" s="327" t="s">
        <v>8</v>
      </c>
      <c r="B77" s="329" t="s">
        <v>9</v>
      </c>
      <c r="C77" s="329" t="s">
        <v>27</v>
      </c>
      <c r="D77" s="331" t="s">
        <v>120</v>
      </c>
      <c r="E77" s="333" t="s">
        <v>128</v>
      </c>
      <c r="F77" s="177">
        <v>1</v>
      </c>
      <c r="G77" s="48" t="s">
        <v>32</v>
      </c>
      <c r="H77" s="24" t="s">
        <v>62</v>
      </c>
      <c r="I77" s="25"/>
      <c r="J77" s="110"/>
      <c r="K77" s="172">
        <f t="shared" ref="K77:K78" si="64">SUM(J77-M77)</f>
        <v>0</v>
      </c>
      <c r="L77" s="138"/>
      <c r="M77" s="139"/>
      <c r="N77" s="179"/>
      <c r="O77" s="172">
        <f t="shared" ref="O77:O78" si="65">SUM(N77-Q77)</f>
        <v>0</v>
      </c>
      <c r="P77" s="138"/>
      <c r="Q77" s="145"/>
      <c r="R77" s="265">
        <f t="shared" si="60"/>
        <v>0</v>
      </c>
      <c r="S77" s="266">
        <f t="shared" si="63"/>
        <v>0</v>
      </c>
      <c r="T77" s="267"/>
      <c r="U77" s="111" t="s">
        <v>133</v>
      </c>
      <c r="V77" s="178">
        <v>100</v>
      </c>
      <c r="W77" s="178">
        <v>100</v>
      </c>
      <c r="X77" s="170"/>
      <c r="Y77" s="170" t="s">
        <v>49</v>
      </c>
    </row>
    <row r="78" spans="1:25" ht="13.5" thickBot="1">
      <c r="A78" s="328"/>
      <c r="B78" s="329"/>
      <c r="C78" s="329"/>
      <c r="D78" s="331"/>
      <c r="E78" s="334"/>
      <c r="F78" s="119">
        <v>1</v>
      </c>
      <c r="G78" s="235" t="s">
        <v>286</v>
      </c>
      <c r="H78" s="42" t="s">
        <v>62</v>
      </c>
      <c r="I78" s="30"/>
      <c r="J78" s="29">
        <v>28.7</v>
      </c>
      <c r="K78" s="172">
        <f t="shared" si="64"/>
        <v>1</v>
      </c>
      <c r="L78" s="43"/>
      <c r="M78" s="64">
        <v>27.7</v>
      </c>
      <c r="N78" s="99">
        <v>31.9</v>
      </c>
      <c r="O78" s="172">
        <f t="shared" si="65"/>
        <v>31.9</v>
      </c>
      <c r="P78" s="43"/>
      <c r="Q78" s="94"/>
      <c r="R78" s="265">
        <f t="shared" si="60"/>
        <v>31.9</v>
      </c>
      <c r="S78" s="266">
        <f t="shared" si="63"/>
        <v>-3.1999999999999993</v>
      </c>
      <c r="T78" s="267"/>
      <c r="U78" s="111"/>
      <c r="V78" s="178"/>
      <c r="W78" s="178"/>
      <c r="X78" s="170"/>
      <c r="Y78" s="170" t="s">
        <v>49</v>
      </c>
    </row>
    <row r="79" spans="1:25" ht="13.5" thickBot="1">
      <c r="A79" s="328"/>
      <c r="B79" s="330"/>
      <c r="C79" s="330"/>
      <c r="D79" s="332"/>
      <c r="E79" s="334"/>
      <c r="F79" s="120"/>
      <c r="G79" s="319" t="s">
        <v>30</v>
      </c>
      <c r="H79" s="320"/>
      <c r="I79" s="35">
        <f t="shared" ref="I79:Q79" si="66">SUM(I77:I78)</f>
        <v>0</v>
      </c>
      <c r="J79" s="35">
        <f t="shared" si="66"/>
        <v>28.7</v>
      </c>
      <c r="K79" s="35">
        <f t="shared" si="66"/>
        <v>1</v>
      </c>
      <c r="L79" s="35">
        <f t="shared" si="66"/>
        <v>0</v>
      </c>
      <c r="M79" s="37">
        <f t="shared" si="66"/>
        <v>27.7</v>
      </c>
      <c r="N79" s="35">
        <f t="shared" si="66"/>
        <v>31.9</v>
      </c>
      <c r="O79" s="35">
        <f t="shared" si="66"/>
        <v>31.9</v>
      </c>
      <c r="P79" s="35">
        <f t="shared" si="66"/>
        <v>0</v>
      </c>
      <c r="Q79" s="35">
        <f t="shared" si="66"/>
        <v>0</v>
      </c>
      <c r="R79" s="265">
        <f t="shared" si="60"/>
        <v>31.9</v>
      </c>
      <c r="S79" s="266">
        <f t="shared" si="63"/>
        <v>-3.1999999999999993</v>
      </c>
      <c r="T79" s="267"/>
      <c r="U79" s="170"/>
      <c r="V79" s="178"/>
      <c r="W79" s="178"/>
      <c r="X79" s="178"/>
      <c r="Y79" s="170"/>
    </row>
    <row r="80" spans="1:25" s="39" customFormat="1" ht="13.5" thickBot="1">
      <c r="A80" s="226" t="s">
        <v>8</v>
      </c>
      <c r="B80" s="230" t="s">
        <v>9</v>
      </c>
      <c r="C80" s="73"/>
      <c r="D80" s="74"/>
      <c r="E80" s="310" t="s">
        <v>29</v>
      </c>
      <c r="F80" s="312"/>
      <c r="G80" s="312"/>
      <c r="H80" s="311"/>
      <c r="I80" s="35">
        <f t="shared" ref="I80:Q80" si="67">SUM(I48+I53+I58+I62+I65+I72+I76+I79)</f>
        <v>0</v>
      </c>
      <c r="J80" s="35">
        <f t="shared" si="67"/>
        <v>114.5</v>
      </c>
      <c r="K80" s="35">
        <f t="shared" si="67"/>
        <v>86.8</v>
      </c>
      <c r="L80" s="35">
        <f t="shared" si="67"/>
        <v>0</v>
      </c>
      <c r="M80" s="37">
        <f t="shared" si="67"/>
        <v>27.7</v>
      </c>
      <c r="N80" s="35">
        <f t="shared" si="67"/>
        <v>108.4</v>
      </c>
      <c r="O80" s="35">
        <f t="shared" si="67"/>
        <v>108.4</v>
      </c>
      <c r="P80" s="35">
        <f t="shared" si="67"/>
        <v>0</v>
      </c>
      <c r="Q80" s="35">
        <f t="shared" si="67"/>
        <v>0</v>
      </c>
      <c r="R80" s="265">
        <f t="shared" si="60"/>
        <v>108.4</v>
      </c>
      <c r="S80" s="266">
        <f t="shared" si="63"/>
        <v>6.0999999999999943</v>
      </c>
      <c r="T80" s="267"/>
      <c r="U80" s="170"/>
      <c r="V80" s="178"/>
      <c r="W80" s="178"/>
      <c r="X80" s="178"/>
      <c r="Y80" s="230"/>
    </row>
    <row r="81" spans="1:25" ht="13.5" thickBot="1">
      <c r="A81" s="226" t="s">
        <v>8</v>
      </c>
      <c r="B81" s="7"/>
      <c r="C81" s="73"/>
      <c r="D81" s="74"/>
      <c r="E81" s="307" t="s">
        <v>38</v>
      </c>
      <c r="F81" s="308"/>
      <c r="G81" s="308"/>
      <c r="H81" s="308"/>
      <c r="I81" s="35">
        <f t="shared" ref="I81:Q81" si="68">SUM(I41+I80)</f>
        <v>0</v>
      </c>
      <c r="J81" s="35">
        <f t="shared" si="68"/>
        <v>1211.702</v>
      </c>
      <c r="K81" s="35">
        <f t="shared" si="68"/>
        <v>225.60000000000002</v>
      </c>
      <c r="L81" s="35">
        <f t="shared" si="68"/>
        <v>29.4</v>
      </c>
      <c r="M81" s="37">
        <f t="shared" si="68"/>
        <v>986.10200000000009</v>
      </c>
      <c r="N81" s="35">
        <f t="shared" si="68"/>
        <v>1088.8</v>
      </c>
      <c r="O81" s="35">
        <f t="shared" si="68"/>
        <v>176.79999999999998</v>
      </c>
      <c r="P81" s="35">
        <f t="shared" si="68"/>
        <v>0</v>
      </c>
      <c r="Q81" s="35">
        <f t="shared" si="68"/>
        <v>912</v>
      </c>
      <c r="R81" s="265">
        <f t="shared" si="60"/>
        <v>1088.8</v>
      </c>
      <c r="S81" s="266">
        <f t="shared" si="63"/>
        <v>122.90200000000004</v>
      </c>
      <c r="T81" s="267"/>
      <c r="U81" s="170"/>
      <c r="V81" s="178"/>
      <c r="W81" s="178"/>
      <c r="X81" s="178"/>
      <c r="Y81" s="230"/>
    </row>
    <row r="82" spans="1:25" ht="19.5" thickBot="1">
      <c r="A82" s="226" t="s">
        <v>9</v>
      </c>
      <c r="B82" s="231"/>
      <c r="C82" s="75"/>
      <c r="D82" s="76" t="s">
        <v>123</v>
      </c>
      <c r="E82" s="303" t="s">
        <v>85</v>
      </c>
      <c r="F82" s="304"/>
      <c r="G82" s="304"/>
      <c r="H82" s="304"/>
      <c r="I82" s="116"/>
      <c r="J82" s="116"/>
      <c r="K82" s="116"/>
      <c r="L82" s="116"/>
      <c r="M82" s="116"/>
      <c r="N82" s="116"/>
      <c r="O82" s="116"/>
      <c r="P82" s="116"/>
      <c r="Q82" s="116"/>
      <c r="R82" s="265">
        <f t="shared" si="60"/>
        <v>0</v>
      </c>
      <c r="S82" s="266">
        <f t="shared" si="63"/>
        <v>0</v>
      </c>
      <c r="T82" s="267"/>
      <c r="U82" s="170"/>
      <c r="V82" s="178"/>
      <c r="W82" s="178"/>
      <c r="X82" s="178"/>
      <c r="Y82" s="170"/>
    </row>
    <row r="83" spans="1:25" ht="26.25" thickBot="1">
      <c r="A83" s="226" t="s">
        <v>9</v>
      </c>
      <c r="B83" s="230" t="s">
        <v>8</v>
      </c>
      <c r="C83" s="75"/>
      <c r="D83" s="76" t="s">
        <v>124</v>
      </c>
      <c r="E83" s="305" t="s">
        <v>71</v>
      </c>
      <c r="F83" s="306"/>
      <c r="G83" s="306"/>
      <c r="H83" s="306"/>
      <c r="I83" s="95"/>
      <c r="J83" s="95"/>
      <c r="K83" s="95"/>
      <c r="L83" s="95"/>
      <c r="M83" s="95"/>
      <c r="N83" s="95"/>
      <c r="O83" s="95"/>
      <c r="P83" s="95"/>
      <c r="Q83" s="95"/>
      <c r="R83" s="265">
        <f t="shared" si="60"/>
        <v>0</v>
      </c>
      <c r="S83" s="266">
        <f t="shared" si="63"/>
        <v>0</v>
      </c>
      <c r="T83" s="267"/>
      <c r="U83" s="170"/>
      <c r="V83" s="178"/>
      <c r="W83" s="178"/>
      <c r="X83" s="178"/>
      <c r="Y83" s="3"/>
    </row>
    <row r="84" spans="1:25">
      <c r="A84" s="300" t="s">
        <v>9</v>
      </c>
      <c r="B84" s="317" t="s">
        <v>8</v>
      </c>
      <c r="C84" s="317" t="s">
        <v>8</v>
      </c>
      <c r="D84" s="393" t="s">
        <v>116</v>
      </c>
      <c r="E84" s="334" t="s">
        <v>166</v>
      </c>
      <c r="F84" s="61"/>
      <c r="G84" s="7"/>
      <c r="H84" s="44"/>
      <c r="I84" s="8"/>
      <c r="J84" s="172"/>
      <c r="K84" s="172">
        <f t="shared" ref="K84:K85" si="69">SUM(J84-M84)</f>
        <v>0</v>
      </c>
      <c r="L84" s="172"/>
      <c r="M84" s="27"/>
      <c r="N84" s="109"/>
      <c r="O84" s="138">
        <f t="shared" ref="O84:O86" si="70">SUM(N84-Q84)</f>
        <v>0</v>
      </c>
      <c r="P84" s="138"/>
      <c r="Q84" s="145"/>
      <c r="R84" s="265">
        <f t="shared" si="60"/>
        <v>0</v>
      </c>
      <c r="S84" s="266">
        <f t="shared" si="63"/>
        <v>0</v>
      </c>
      <c r="T84" s="267"/>
      <c r="U84" s="111"/>
      <c r="V84" s="178"/>
      <c r="W84" s="178"/>
      <c r="X84" s="178"/>
      <c r="Y84" s="170" t="s">
        <v>65</v>
      </c>
    </row>
    <row r="85" spans="1:25" ht="25.5">
      <c r="A85" s="300"/>
      <c r="B85" s="317"/>
      <c r="C85" s="317"/>
      <c r="D85" s="393"/>
      <c r="E85" s="334"/>
      <c r="F85" s="61">
        <v>14</v>
      </c>
      <c r="G85" s="7" t="s">
        <v>32</v>
      </c>
      <c r="H85" s="44" t="s">
        <v>35</v>
      </c>
      <c r="I85" s="8"/>
      <c r="J85" s="174">
        <v>11.8</v>
      </c>
      <c r="K85" s="172">
        <f t="shared" si="69"/>
        <v>0</v>
      </c>
      <c r="L85" s="172"/>
      <c r="M85" s="103">
        <v>11.8</v>
      </c>
      <c r="N85" s="102">
        <v>11.8</v>
      </c>
      <c r="O85" s="172">
        <f t="shared" si="70"/>
        <v>0</v>
      </c>
      <c r="P85" s="172"/>
      <c r="Q85" s="103">
        <v>11.8</v>
      </c>
      <c r="R85" s="265">
        <f t="shared" si="60"/>
        <v>11.8</v>
      </c>
      <c r="S85" s="266">
        <f t="shared" si="63"/>
        <v>0</v>
      </c>
      <c r="T85" s="267"/>
      <c r="U85" s="111" t="s">
        <v>283</v>
      </c>
      <c r="V85" s="178">
        <v>1</v>
      </c>
      <c r="W85" s="178">
        <v>1</v>
      </c>
      <c r="X85" s="178"/>
      <c r="Y85" s="170" t="s">
        <v>65</v>
      </c>
    </row>
    <row r="86" spans="1:25" ht="39" thickBot="1">
      <c r="A86" s="300"/>
      <c r="B86" s="317"/>
      <c r="C86" s="317"/>
      <c r="D86" s="393"/>
      <c r="E86" s="334"/>
      <c r="F86" s="51">
        <v>14</v>
      </c>
      <c r="G86" s="41" t="s">
        <v>32</v>
      </c>
      <c r="H86" s="173" t="s">
        <v>35</v>
      </c>
      <c r="I86" s="30"/>
      <c r="J86" s="174">
        <v>8</v>
      </c>
      <c r="K86" s="171">
        <f t="shared" ref="K86" si="71">SUM(J86-M86)</f>
        <v>8</v>
      </c>
      <c r="L86" s="43"/>
      <c r="M86" s="64"/>
      <c r="N86" s="102">
        <v>7.9</v>
      </c>
      <c r="O86" s="171">
        <f t="shared" si="70"/>
        <v>7.9</v>
      </c>
      <c r="P86" s="43"/>
      <c r="Q86" s="94"/>
      <c r="R86" s="265">
        <f t="shared" si="60"/>
        <v>7.9</v>
      </c>
      <c r="S86" s="266">
        <f t="shared" si="63"/>
        <v>9.9999999999999645E-2</v>
      </c>
      <c r="T86" s="267"/>
      <c r="U86" s="111" t="s">
        <v>262</v>
      </c>
      <c r="V86" s="155" t="s">
        <v>263</v>
      </c>
      <c r="W86" s="154" t="s">
        <v>309</v>
      </c>
      <c r="X86" s="178"/>
      <c r="Y86" s="112" t="s">
        <v>65</v>
      </c>
    </row>
    <row r="87" spans="1:25" ht="13.5" thickBot="1">
      <c r="A87" s="301"/>
      <c r="B87" s="318"/>
      <c r="C87" s="318"/>
      <c r="D87" s="394"/>
      <c r="E87" s="384"/>
      <c r="F87" s="61"/>
      <c r="G87" s="319" t="s">
        <v>30</v>
      </c>
      <c r="H87" s="320"/>
      <c r="I87" s="35">
        <f t="shared" ref="I87:Q87" si="72">SUM(I84:I86)</f>
        <v>0</v>
      </c>
      <c r="J87" s="35">
        <f t="shared" si="72"/>
        <v>19.8</v>
      </c>
      <c r="K87" s="35">
        <f t="shared" si="72"/>
        <v>8</v>
      </c>
      <c r="L87" s="35">
        <f t="shared" si="72"/>
        <v>0</v>
      </c>
      <c r="M87" s="37">
        <f t="shared" si="72"/>
        <v>11.8</v>
      </c>
      <c r="N87" s="35">
        <f t="shared" si="72"/>
        <v>19.700000000000003</v>
      </c>
      <c r="O87" s="35">
        <f t="shared" si="72"/>
        <v>7.9</v>
      </c>
      <c r="P87" s="35">
        <f t="shared" si="72"/>
        <v>0</v>
      </c>
      <c r="Q87" s="35">
        <f t="shared" si="72"/>
        <v>11.8</v>
      </c>
      <c r="R87" s="265">
        <f t="shared" si="60"/>
        <v>19.700000000000003</v>
      </c>
      <c r="S87" s="266">
        <f t="shared" si="63"/>
        <v>9.9999999999997868E-2</v>
      </c>
      <c r="T87" s="267"/>
      <c r="U87" s="251"/>
      <c r="V87" s="178"/>
      <c r="W87" s="178"/>
      <c r="X87" s="178"/>
      <c r="Y87" s="3"/>
    </row>
    <row r="88" spans="1:25">
      <c r="A88" s="302" t="s">
        <v>9</v>
      </c>
      <c r="B88" s="322" t="s">
        <v>8</v>
      </c>
      <c r="C88" s="322" t="s">
        <v>9</v>
      </c>
      <c r="D88" s="392" t="s">
        <v>116</v>
      </c>
      <c r="E88" s="333" t="s">
        <v>246</v>
      </c>
      <c r="F88" s="49">
        <v>1</v>
      </c>
      <c r="G88" s="236" t="s">
        <v>32</v>
      </c>
      <c r="H88" s="173" t="s">
        <v>33</v>
      </c>
      <c r="I88" s="8"/>
      <c r="J88" s="4"/>
      <c r="K88" s="138">
        <f>SUM(J88-M88)</f>
        <v>0</v>
      </c>
      <c r="L88" s="172"/>
      <c r="M88" s="68"/>
      <c r="N88" s="98"/>
      <c r="O88" s="138">
        <f>SUM(N88-Q88)</f>
        <v>0</v>
      </c>
      <c r="P88" s="172"/>
      <c r="Q88" s="65"/>
      <c r="R88" s="265">
        <f t="shared" si="60"/>
        <v>0</v>
      </c>
      <c r="S88" s="266">
        <f t="shared" si="63"/>
        <v>0</v>
      </c>
      <c r="T88" s="267"/>
      <c r="U88" s="111" t="s">
        <v>273</v>
      </c>
      <c r="V88" s="178"/>
      <c r="W88" s="178"/>
      <c r="X88" s="178"/>
      <c r="Y88" s="170" t="s">
        <v>49</v>
      </c>
    </row>
    <row r="89" spans="1:25" ht="26.25" thickBot="1">
      <c r="A89" s="300"/>
      <c r="B89" s="317"/>
      <c r="C89" s="317"/>
      <c r="D89" s="392"/>
      <c r="E89" s="334"/>
      <c r="F89" s="61">
        <v>13</v>
      </c>
      <c r="G89" s="31" t="s">
        <v>32</v>
      </c>
      <c r="H89" s="153" t="s">
        <v>33</v>
      </c>
      <c r="I89" s="8"/>
      <c r="J89" s="98">
        <v>10</v>
      </c>
      <c r="K89" s="4">
        <f t="shared" ref="K89" si="73">SUM(J89-M89)</f>
        <v>10</v>
      </c>
      <c r="L89" s="172"/>
      <c r="M89" s="68"/>
      <c r="N89" s="98">
        <v>10</v>
      </c>
      <c r="O89" s="4">
        <f t="shared" ref="O89" si="74">SUM(N89-Q89)</f>
        <v>10</v>
      </c>
      <c r="P89" s="172"/>
      <c r="Q89" s="65"/>
      <c r="R89" s="265">
        <f t="shared" si="60"/>
        <v>10</v>
      </c>
      <c r="S89" s="266">
        <f t="shared" si="63"/>
        <v>0</v>
      </c>
      <c r="T89" s="267"/>
      <c r="U89" s="170" t="s">
        <v>267</v>
      </c>
      <c r="V89" s="178">
        <v>1</v>
      </c>
      <c r="W89" s="178">
        <v>1</v>
      </c>
      <c r="X89" s="3"/>
      <c r="Y89" s="170" t="s">
        <v>64</v>
      </c>
    </row>
    <row r="90" spans="1:25" ht="13.5" thickBot="1">
      <c r="A90" s="301"/>
      <c r="B90" s="318"/>
      <c r="C90" s="318"/>
      <c r="D90" s="392"/>
      <c r="E90" s="384"/>
      <c r="F90" s="61"/>
      <c r="G90" s="319" t="s">
        <v>30</v>
      </c>
      <c r="H90" s="320"/>
      <c r="I90" s="35">
        <f t="shared" ref="I90:Q90" si="75">SUM(I88:I89)</f>
        <v>0</v>
      </c>
      <c r="J90" s="35">
        <f t="shared" si="75"/>
        <v>10</v>
      </c>
      <c r="K90" s="35">
        <f t="shared" si="75"/>
        <v>10</v>
      </c>
      <c r="L90" s="35">
        <f t="shared" si="75"/>
        <v>0</v>
      </c>
      <c r="M90" s="37">
        <f t="shared" si="75"/>
        <v>0</v>
      </c>
      <c r="N90" s="35">
        <f t="shared" si="75"/>
        <v>10</v>
      </c>
      <c r="O90" s="35">
        <f t="shared" si="75"/>
        <v>10</v>
      </c>
      <c r="P90" s="35">
        <f t="shared" si="75"/>
        <v>0</v>
      </c>
      <c r="Q90" s="35">
        <f t="shared" si="75"/>
        <v>0</v>
      </c>
      <c r="R90" s="265">
        <f t="shared" si="60"/>
        <v>10</v>
      </c>
      <c r="S90" s="266">
        <f t="shared" si="63"/>
        <v>0</v>
      </c>
      <c r="T90" s="267"/>
      <c r="U90" s="170"/>
      <c r="V90" s="178"/>
      <c r="W90" s="178"/>
      <c r="X90" s="178"/>
      <c r="Y90" s="3"/>
    </row>
    <row r="91" spans="1:25">
      <c r="A91" s="300" t="s">
        <v>9</v>
      </c>
      <c r="B91" s="317" t="s">
        <v>8</v>
      </c>
      <c r="C91" s="317" t="s">
        <v>10</v>
      </c>
      <c r="D91" s="314" t="s">
        <v>177</v>
      </c>
      <c r="E91" s="337" t="s">
        <v>103</v>
      </c>
      <c r="F91" s="77">
        <v>14</v>
      </c>
      <c r="G91" s="48" t="s">
        <v>32</v>
      </c>
      <c r="H91" s="24" t="s">
        <v>35</v>
      </c>
      <c r="I91" s="184"/>
      <c r="J91" s="216">
        <v>61.8</v>
      </c>
      <c r="K91" s="217">
        <f>SUM(J91-M91)</f>
        <v>61.8</v>
      </c>
      <c r="L91" s="218"/>
      <c r="M91" s="147"/>
      <c r="N91" s="282">
        <v>63.9</v>
      </c>
      <c r="O91" s="217">
        <f>SUM(N91-Q91)</f>
        <v>63.9</v>
      </c>
      <c r="P91" s="218"/>
      <c r="Q91" s="283"/>
      <c r="R91" s="265">
        <f t="shared" si="60"/>
        <v>63.9</v>
      </c>
      <c r="S91" s="266">
        <f t="shared" si="63"/>
        <v>-2.1000000000000014</v>
      </c>
      <c r="T91" s="267"/>
      <c r="U91" s="204" t="s">
        <v>127</v>
      </c>
      <c r="V91" s="131">
        <v>3303</v>
      </c>
      <c r="W91" s="131">
        <v>3303</v>
      </c>
      <c r="X91" s="288"/>
      <c r="Y91" s="170" t="s">
        <v>65</v>
      </c>
    </row>
    <row r="92" spans="1:25">
      <c r="A92" s="300"/>
      <c r="B92" s="317"/>
      <c r="C92" s="317"/>
      <c r="D92" s="314"/>
      <c r="E92" s="337"/>
      <c r="F92" s="63">
        <v>14</v>
      </c>
      <c r="G92" s="234" t="s">
        <v>32</v>
      </c>
      <c r="H92" s="32" t="s">
        <v>35</v>
      </c>
      <c r="I92" s="9"/>
      <c r="J92" s="5">
        <v>7.4</v>
      </c>
      <c r="K92" s="136">
        <f t="shared" ref="K92:K95" si="76">SUM(J92-M92)</f>
        <v>7.4</v>
      </c>
      <c r="L92" s="6"/>
      <c r="M92" s="47"/>
      <c r="N92" s="274">
        <v>6.9</v>
      </c>
      <c r="O92" s="136">
        <f t="shared" ref="O92:O95" si="77">SUM(N92-Q92)</f>
        <v>6.9</v>
      </c>
      <c r="P92" s="6"/>
      <c r="Q92" s="275"/>
      <c r="R92" s="265">
        <f t="shared" si="60"/>
        <v>6.9</v>
      </c>
      <c r="S92" s="266">
        <f t="shared" si="63"/>
        <v>0.5</v>
      </c>
      <c r="T92" s="267"/>
      <c r="U92" s="111" t="s">
        <v>149</v>
      </c>
      <c r="V92" s="78">
        <v>15</v>
      </c>
      <c r="W92" s="78">
        <v>17</v>
      </c>
      <c r="X92" s="288"/>
      <c r="Y92" s="170" t="s">
        <v>65</v>
      </c>
    </row>
    <row r="93" spans="1:25">
      <c r="A93" s="300"/>
      <c r="B93" s="317"/>
      <c r="C93" s="317"/>
      <c r="D93" s="314"/>
      <c r="E93" s="337"/>
      <c r="F93" s="63">
        <v>14</v>
      </c>
      <c r="G93" s="234" t="s">
        <v>188</v>
      </c>
      <c r="H93" s="32" t="s">
        <v>35</v>
      </c>
      <c r="I93" s="9"/>
      <c r="J93" s="5">
        <v>1</v>
      </c>
      <c r="K93" s="136">
        <f t="shared" si="76"/>
        <v>1</v>
      </c>
      <c r="L93" s="6"/>
      <c r="M93" s="47"/>
      <c r="N93" s="274">
        <v>1</v>
      </c>
      <c r="O93" s="136">
        <f t="shared" si="77"/>
        <v>1</v>
      </c>
      <c r="P93" s="6"/>
      <c r="Q93" s="275"/>
      <c r="R93" s="265">
        <f t="shared" si="60"/>
        <v>1</v>
      </c>
      <c r="S93" s="266">
        <f t="shared" si="63"/>
        <v>0</v>
      </c>
      <c r="T93" s="267"/>
      <c r="U93" s="156"/>
      <c r="V93" s="78"/>
      <c r="W93" s="78"/>
      <c r="X93" s="288"/>
      <c r="Y93" s="170" t="s">
        <v>65</v>
      </c>
    </row>
    <row r="94" spans="1:25" ht="25.5">
      <c r="A94" s="300"/>
      <c r="B94" s="317"/>
      <c r="C94" s="317"/>
      <c r="D94" s="314"/>
      <c r="E94" s="337"/>
      <c r="F94" s="63">
        <v>14</v>
      </c>
      <c r="G94" s="234" t="s">
        <v>32</v>
      </c>
      <c r="H94" s="32" t="s">
        <v>35</v>
      </c>
      <c r="I94" s="8"/>
      <c r="J94" s="4">
        <v>505.6</v>
      </c>
      <c r="K94" s="136">
        <f t="shared" si="76"/>
        <v>505.6</v>
      </c>
      <c r="L94" s="172">
        <v>409.4</v>
      </c>
      <c r="M94" s="27"/>
      <c r="N94" s="98">
        <v>505.1</v>
      </c>
      <c r="O94" s="136">
        <f t="shared" si="77"/>
        <v>505.1</v>
      </c>
      <c r="P94" s="172">
        <v>496.8</v>
      </c>
      <c r="Q94" s="103"/>
      <c r="R94" s="265">
        <f t="shared" si="60"/>
        <v>505.1</v>
      </c>
      <c r="S94" s="266">
        <f t="shared" si="63"/>
        <v>0.5</v>
      </c>
      <c r="T94" s="267"/>
      <c r="U94" s="111" t="s">
        <v>141</v>
      </c>
      <c r="V94" s="178">
        <v>45</v>
      </c>
      <c r="W94" s="178" t="s">
        <v>310</v>
      </c>
      <c r="X94" s="170"/>
      <c r="Y94" s="170" t="s">
        <v>65</v>
      </c>
    </row>
    <row r="95" spans="1:25" ht="13.5" thickBot="1">
      <c r="A95" s="300"/>
      <c r="B95" s="317"/>
      <c r="C95" s="317"/>
      <c r="D95" s="314"/>
      <c r="E95" s="337"/>
      <c r="F95" s="63">
        <v>14</v>
      </c>
      <c r="G95" s="234" t="s">
        <v>32</v>
      </c>
      <c r="H95" s="32" t="s">
        <v>35</v>
      </c>
      <c r="I95" s="8"/>
      <c r="J95" s="4">
        <v>10</v>
      </c>
      <c r="K95" s="136">
        <f t="shared" si="76"/>
        <v>10</v>
      </c>
      <c r="L95" s="172">
        <v>9.9</v>
      </c>
      <c r="M95" s="27"/>
      <c r="N95" s="98">
        <v>10</v>
      </c>
      <c r="O95" s="136">
        <f t="shared" si="77"/>
        <v>10</v>
      </c>
      <c r="P95" s="172">
        <v>9.9</v>
      </c>
      <c r="Q95" s="103"/>
      <c r="R95" s="265">
        <f t="shared" si="60"/>
        <v>10</v>
      </c>
      <c r="S95" s="266">
        <f t="shared" si="63"/>
        <v>0</v>
      </c>
      <c r="T95" s="267"/>
      <c r="U95" s="111" t="s">
        <v>254</v>
      </c>
      <c r="V95" s="178">
        <v>38</v>
      </c>
      <c r="W95" s="178">
        <v>35</v>
      </c>
      <c r="X95" s="288"/>
      <c r="Y95" s="170" t="s">
        <v>65</v>
      </c>
    </row>
    <row r="96" spans="1:25" ht="13.5" thickBot="1">
      <c r="A96" s="301"/>
      <c r="B96" s="318"/>
      <c r="C96" s="318"/>
      <c r="D96" s="315"/>
      <c r="E96" s="385"/>
      <c r="F96" s="51"/>
      <c r="G96" s="319" t="s">
        <v>30</v>
      </c>
      <c r="H96" s="320"/>
      <c r="I96" s="35">
        <f t="shared" ref="I96:M96" si="78">SUM(I91:I95)</f>
        <v>0</v>
      </c>
      <c r="J96" s="35">
        <f t="shared" si="78"/>
        <v>585.80000000000007</v>
      </c>
      <c r="K96" s="35">
        <f t="shared" si="78"/>
        <v>585.80000000000007</v>
      </c>
      <c r="L96" s="35">
        <f t="shared" si="78"/>
        <v>419.29999999999995</v>
      </c>
      <c r="M96" s="37">
        <f t="shared" si="78"/>
        <v>0</v>
      </c>
      <c r="N96" s="35">
        <f t="shared" ref="N96:Q96" si="79">SUM(N91:N95)</f>
        <v>586.9</v>
      </c>
      <c r="O96" s="35">
        <f t="shared" si="79"/>
        <v>586.9</v>
      </c>
      <c r="P96" s="35">
        <f t="shared" si="79"/>
        <v>506.7</v>
      </c>
      <c r="Q96" s="35">
        <f t="shared" si="79"/>
        <v>0</v>
      </c>
      <c r="R96" s="265">
        <f t="shared" si="60"/>
        <v>586.9</v>
      </c>
      <c r="S96" s="266">
        <f t="shared" si="63"/>
        <v>-1.0999999999999091</v>
      </c>
      <c r="T96" s="267"/>
      <c r="U96" s="170"/>
      <c r="V96" s="178"/>
      <c r="W96" s="178"/>
      <c r="X96" s="178"/>
      <c r="Y96" s="3"/>
    </row>
    <row r="97" spans="1:25">
      <c r="A97" s="302" t="s">
        <v>9</v>
      </c>
      <c r="B97" s="322" t="s">
        <v>8</v>
      </c>
      <c r="C97" s="322" t="s">
        <v>11</v>
      </c>
      <c r="D97" s="313" t="s">
        <v>177</v>
      </c>
      <c r="E97" s="337" t="s">
        <v>70</v>
      </c>
      <c r="F97" s="49">
        <v>13</v>
      </c>
      <c r="G97" s="236" t="s">
        <v>32</v>
      </c>
      <c r="H97" s="173" t="s">
        <v>33</v>
      </c>
      <c r="I97" s="176"/>
      <c r="J97" s="4">
        <v>37</v>
      </c>
      <c r="K97" s="27">
        <f t="shared" ref="K97:K103" si="80">SUM(J97-M97)</f>
        <v>37</v>
      </c>
      <c r="L97" s="172"/>
      <c r="M97" s="27"/>
      <c r="N97" s="98">
        <v>37</v>
      </c>
      <c r="O97" s="27">
        <f t="shared" ref="O97:O103" si="81">SUM(N97-Q97)</f>
        <v>37</v>
      </c>
      <c r="P97" s="172"/>
      <c r="Q97" s="103"/>
      <c r="R97" s="265">
        <f t="shared" si="60"/>
        <v>37</v>
      </c>
      <c r="S97" s="266">
        <f t="shared" si="63"/>
        <v>0</v>
      </c>
      <c r="T97" s="267"/>
      <c r="U97" s="111" t="s">
        <v>127</v>
      </c>
      <c r="V97" s="178">
        <v>3512.44</v>
      </c>
      <c r="W97" s="178">
        <v>3512.44</v>
      </c>
      <c r="X97" s="288"/>
      <c r="Y97" s="170" t="s">
        <v>64</v>
      </c>
    </row>
    <row r="98" spans="1:25" ht="25.5">
      <c r="A98" s="300"/>
      <c r="B98" s="317"/>
      <c r="C98" s="317"/>
      <c r="D98" s="314"/>
      <c r="E98" s="337"/>
      <c r="F98" s="49">
        <v>13</v>
      </c>
      <c r="G98" s="7" t="s">
        <v>32</v>
      </c>
      <c r="H98" s="44" t="s">
        <v>33</v>
      </c>
      <c r="I98" s="8"/>
      <c r="J98" s="4">
        <v>391.1</v>
      </c>
      <c r="K98" s="27">
        <f t="shared" si="80"/>
        <v>391.1</v>
      </c>
      <c r="L98" s="172">
        <v>383</v>
      </c>
      <c r="M98" s="27"/>
      <c r="N98" s="98">
        <v>391.1</v>
      </c>
      <c r="O98" s="27">
        <f t="shared" si="81"/>
        <v>391.1</v>
      </c>
      <c r="P98" s="172">
        <v>383</v>
      </c>
      <c r="Q98" s="103"/>
      <c r="R98" s="265">
        <f t="shared" si="60"/>
        <v>391.1</v>
      </c>
      <c r="S98" s="266">
        <f t="shared" si="63"/>
        <v>0</v>
      </c>
      <c r="T98" s="267"/>
      <c r="U98" s="111" t="s">
        <v>142</v>
      </c>
      <c r="V98" s="178">
        <v>35</v>
      </c>
      <c r="W98" s="178">
        <v>34.75</v>
      </c>
      <c r="X98" s="288"/>
      <c r="Y98" s="170" t="s">
        <v>64</v>
      </c>
    </row>
    <row r="99" spans="1:25">
      <c r="A99" s="300"/>
      <c r="B99" s="317"/>
      <c r="C99" s="317"/>
      <c r="D99" s="314"/>
      <c r="E99" s="337"/>
      <c r="F99" s="49">
        <v>13</v>
      </c>
      <c r="G99" s="7" t="s">
        <v>32</v>
      </c>
      <c r="H99" s="44" t="s">
        <v>33</v>
      </c>
      <c r="I99" s="8"/>
      <c r="J99" s="4"/>
      <c r="K99" s="27">
        <f t="shared" si="80"/>
        <v>0</v>
      </c>
      <c r="L99" s="172"/>
      <c r="M99" s="27"/>
      <c r="N99" s="98">
        <v>7.2</v>
      </c>
      <c r="O99" s="27">
        <f t="shared" si="81"/>
        <v>7.2</v>
      </c>
      <c r="P99" s="172">
        <v>6.9</v>
      </c>
      <c r="Q99" s="103"/>
      <c r="R99" s="265">
        <f t="shared" si="60"/>
        <v>7.2</v>
      </c>
      <c r="S99" s="266">
        <f t="shared" si="63"/>
        <v>-7.2</v>
      </c>
      <c r="T99" s="267"/>
      <c r="U99" s="111" t="s">
        <v>164</v>
      </c>
      <c r="V99" s="178">
        <v>25</v>
      </c>
      <c r="W99" s="178">
        <v>22.25</v>
      </c>
      <c r="X99" s="288"/>
      <c r="Y99" s="170" t="s">
        <v>64</v>
      </c>
    </row>
    <row r="100" spans="1:25">
      <c r="A100" s="300"/>
      <c r="B100" s="317"/>
      <c r="C100" s="317"/>
      <c r="D100" s="314"/>
      <c r="E100" s="337"/>
      <c r="F100" s="49">
        <v>13</v>
      </c>
      <c r="G100" s="7" t="s">
        <v>188</v>
      </c>
      <c r="H100" s="44" t="s">
        <v>33</v>
      </c>
      <c r="I100" s="8"/>
      <c r="J100" s="4">
        <v>7.2</v>
      </c>
      <c r="K100" s="27">
        <f t="shared" si="80"/>
        <v>7.2</v>
      </c>
      <c r="L100" s="172">
        <v>6.9</v>
      </c>
      <c r="M100" s="27"/>
      <c r="N100" s="98">
        <v>0</v>
      </c>
      <c r="O100" s="27">
        <f t="shared" si="81"/>
        <v>0</v>
      </c>
      <c r="P100" s="172"/>
      <c r="Q100" s="103"/>
      <c r="R100" s="265">
        <f t="shared" si="60"/>
        <v>0</v>
      </c>
      <c r="S100" s="266">
        <f t="shared" si="63"/>
        <v>7.2</v>
      </c>
      <c r="T100" s="267"/>
      <c r="U100" s="156"/>
      <c r="V100" s="178"/>
      <c r="W100" s="178">
        <v>0</v>
      </c>
      <c r="X100" s="288"/>
      <c r="Y100" s="170" t="s">
        <v>64</v>
      </c>
    </row>
    <row r="101" spans="1:25" ht="25.5">
      <c r="A101" s="300"/>
      <c r="B101" s="317"/>
      <c r="C101" s="317"/>
      <c r="D101" s="314"/>
      <c r="E101" s="337"/>
      <c r="F101" s="49">
        <v>13</v>
      </c>
      <c r="G101" s="7" t="s">
        <v>32</v>
      </c>
      <c r="H101" s="44" t="s">
        <v>33</v>
      </c>
      <c r="I101" s="8"/>
      <c r="J101" s="4">
        <v>12.3</v>
      </c>
      <c r="K101" s="27">
        <f t="shared" si="80"/>
        <v>12.3</v>
      </c>
      <c r="L101" s="172"/>
      <c r="M101" s="27"/>
      <c r="N101" s="98">
        <v>12.3</v>
      </c>
      <c r="O101" s="27">
        <f t="shared" si="81"/>
        <v>12.3</v>
      </c>
      <c r="P101" s="172"/>
      <c r="Q101" s="103"/>
      <c r="R101" s="265">
        <f t="shared" si="60"/>
        <v>12.3</v>
      </c>
      <c r="S101" s="266">
        <f t="shared" si="63"/>
        <v>0</v>
      </c>
      <c r="T101" s="267"/>
      <c r="U101" s="111" t="s">
        <v>165</v>
      </c>
      <c r="V101" s="178">
        <v>3</v>
      </c>
      <c r="W101" s="178">
        <v>2</v>
      </c>
      <c r="X101" s="288"/>
      <c r="Y101" s="170" t="s">
        <v>64</v>
      </c>
    </row>
    <row r="102" spans="1:25" ht="25.5">
      <c r="A102" s="300"/>
      <c r="B102" s="317"/>
      <c r="C102" s="317"/>
      <c r="D102" s="314"/>
      <c r="E102" s="337"/>
      <c r="F102" s="49">
        <v>13</v>
      </c>
      <c r="G102" s="7" t="s">
        <v>41</v>
      </c>
      <c r="H102" s="44" t="s">
        <v>33</v>
      </c>
      <c r="I102" s="8"/>
      <c r="J102" s="4">
        <v>7.8</v>
      </c>
      <c r="K102" s="27">
        <f t="shared" ref="K102" si="82">SUM(J102-M102)</f>
        <v>7.8</v>
      </c>
      <c r="L102" s="172"/>
      <c r="M102" s="27"/>
      <c r="N102" s="98">
        <v>1.9</v>
      </c>
      <c r="O102" s="27">
        <f t="shared" si="81"/>
        <v>1.9</v>
      </c>
      <c r="P102" s="172"/>
      <c r="Q102" s="103"/>
      <c r="R102" s="265">
        <f t="shared" si="60"/>
        <v>1.9</v>
      </c>
      <c r="S102" s="266">
        <f t="shared" si="63"/>
        <v>5.9</v>
      </c>
      <c r="T102" s="267"/>
      <c r="U102" s="111" t="s">
        <v>165</v>
      </c>
      <c r="V102" s="178"/>
      <c r="W102" s="178">
        <v>2</v>
      </c>
      <c r="X102" s="288"/>
      <c r="Y102" s="170" t="s">
        <v>64</v>
      </c>
    </row>
    <row r="103" spans="1:25" ht="77.25" thickBot="1">
      <c r="A103" s="300"/>
      <c r="B103" s="317"/>
      <c r="C103" s="317"/>
      <c r="D103" s="314"/>
      <c r="E103" s="337"/>
      <c r="F103" s="49">
        <v>13</v>
      </c>
      <c r="G103" s="7" t="s">
        <v>32</v>
      </c>
      <c r="H103" s="44" t="s">
        <v>33</v>
      </c>
      <c r="I103" s="8"/>
      <c r="J103" s="4">
        <v>6.7</v>
      </c>
      <c r="K103" s="27">
        <f t="shared" si="80"/>
        <v>6.7</v>
      </c>
      <c r="L103" s="172"/>
      <c r="M103" s="27"/>
      <c r="N103" s="98">
        <v>6.7</v>
      </c>
      <c r="O103" s="27">
        <f t="shared" si="81"/>
        <v>6.7</v>
      </c>
      <c r="P103" s="172"/>
      <c r="Q103" s="103"/>
      <c r="R103" s="265">
        <f t="shared" si="60"/>
        <v>6.7</v>
      </c>
      <c r="S103" s="266">
        <f t="shared" si="63"/>
        <v>0</v>
      </c>
      <c r="T103" s="267"/>
      <c r="U103" s="111" t="s">
        <v>210</v>
      </c>
      <c r="V103" s="49" t="s">
        <v>211</v>
      </c>
      <c r="W103" s="49" t="s">
        <v>311</v>
      </c>
      <c r="X103" s="170"/>
      <c r="Y103" s="170" t="s">
        <v>64</v>
      </c>
    </row>
    <row r="104" spans="1:25" ht="13.5" thickBot="1">
      <c r="A104" s="301"/>
      <c r="B104" s="318"/>
      <c r="C104" s="318"/>
      <c r="D104" s="315"/>
      <c r="E104" s="337"/>
      <c r="F104" s="51"/>
      <c r="G104" s="319" t="s">
        <v>30</v>
      </c>
      <c r="H104" s="320"/>
      <c r="I104" s="35">
        <f>SUM(I97:I103)</f>
        <v>0</v>
      </c>
      <c r="J104" s="35">
        <f t="shared" ref="J104:M104" si="83">SUM(J97:J103)</f>
        <v>462.1</v>
      </c>
      <c r="K104" s="35">
        <f t="shared" si="83"/>
        <v>462.1</v>
      </c>
      <c r="L104" s="35">
        <f t="shared" si="83"/>
        <v>389.9</v>
      </c>
      <c r="M104" s="37">
        <f t="shared" si="83"/>
        <v>0</v>
      </c>
      <c r="N104" s="35">
        <f t="shared" ref="N104:Q104" si="84">SUM(N97:N103)</f>
        <v>456.2</v>
      </c>
      <c r="O104" s="35">
        <f t="shared" si="84"/>
        <v>456.2</v>
      </c>
      <c r="P104" s="35">
        <f t="shared" si="84"/>
        <v>389.9</v>
      </c>
      <c r="Q104" s="35">
        <f t="shared" si="84"/>
        <v>0</v>
      </c>
      <c r="R104" s="265">
        <f t="shared" si="60"/>
        <v>456.2</v>
      </c>
      <c r="S104" s="266">
        <f t="shared" si="63"/>
        <v>5.9000000000000341</v>
      </c>
      <c r="T104" s="267"/>
      <c r="U104" s="170"/>
      <c r="V104" s="178"/>
      <c r="W104" s="178"/>
      <c r="X104" s="178"/>
      <c r="Y104" s="3"/>
    </row>
    <row r="105" spans="1:25" ht="25.5">
      <c r="A105" s="299" t="s">
        <v>9</v>
      </c>
      <c r="B105" s="316" t="s">
        <v>8</v>
      </c>
      <c r="C105" s="316" t="s">
        <v>12</v>
      </c>
      <c r="D105" s="321" t="s">
        <v>177</v>
      </c>
      <c r="E105" s="391" t="s">
        <v>72</v>
      </c>
      <c r="F105" s="49">
        <v>15</v>
      </c>
      <c r="G105" s="236" t="s">
        <v>32</v>
      </c>
      <c r="H105" s="173" t="s">
        <v>34</v>
      </c>
      <c r="I105" s="25"/>
      <c r="J105" s="4">
        <v>11.3</v>
      </c>
      <c r="K105" s="138">
        <f t="shared" ref="K105:K111" si="85">SUM(J105-M105)</f>
        <v>11.3</v>
      </c>
      <c r="L105" s="172"/>
      <c r="M105" s="27"/>
      <c r="N105" s="98">
        <v>11.3</v>
      </c>
      <c r="O105" s="138">
        <f t="shared" ref="O105:O111" si="86">SUM(N105-Q105)</f>
        <v>11.3</v>
      </c>
      <c r="P105" s="172"/>
      <c r="Q105" s="103"/>
      <c r="R105" s="265">
        <f t="shared" si="60"/>
        <v>11.3</v>
      </c>
      <c r="S105" s="266">
        <f t="shared" si="63"/>
        <v>0</v>
      </c>
      <c r="T105" s="267"/>
      <c r="U105" s="113" t="s">
        <v>151</v>
      </c>
      <c r="V105" s="78">
        <v>1362</v>
      </c>
      <c r="W105" s="78">
        <v>1362</v>
      </c>
      <c r="X105" s="170"/>
      <c r="Y105" s="170" t="s">
        <v>63</v>
      </c>
    </row>
    <row r="106" spans="1:25" ht="25.5">
      <c r="A106" s="299"/>
      <c r="B106" s="316"/>
      <c r="C106" s="316"/>
      <c r="D106" s="321"/>
      <c r="E106" s="337"/>
      <c r="F106" s="63">
        <v>15</v>
      </c>
      <c r="G106" s="234" t="s">
        <v>41</v>
      </c>
      <c r="H106" s="32" t="s">
        <v>34</v>
      </c>
      <c r="I106" s="8"/>
      <c r="J106" s="4">
        <v>1.9</v>
      </c>
      <c r="K106" s="172">
        <f t="shared" si="85"/>
        <v>1.9</v>
      </c>
      <c r="L106" s="172"/>
      <c r="M106" s="27"/>
      <c r="N106" s="98">
        <v>1.9</v>
      </c>
      <c r="O106" s="172">
        <f t="shared" si="86"/>
        <v>1.9</v>
      </c>
      <c r="P106" s="172"/>
      <c r="Q106" s="103"/>
      <c r="R106" s="265">
        <f t="shared" si="60"/>
        <v>1.9</v>
      </c>
      <c r="S106" s="266">
        <f t="shared" si="63"/>
        <v>0</v>
      </c>
      <c r="T106" s="267"/>
      <c r="U106" s="113" t="s">
        <v>151</v>
      </c>
      <c r="V106" s="178"/>
      <c r="W106" s="178"/>
      <c r="X106" s="178"/>
      <c r="Y106" s="170" t="s">
        <v>63</v>
      </c>
    </row>
    <row r="107" spans="1:25">
      <c r="A107" s="299"/>
      <c r="B107" s="316"/>
      <c r="C107" s="316"/>
      <c r="D107" s="321"/>
      <c r="E107" s="337"/>
      <c r="F107" s="63">
        <v>15</v>
      </c>
      <c r="G107" s="234" t="s">
        <v>32</v>
      </c>
      <c r="H107" s="32" t="s">
        <v>34</v>
      </c>
      <c r="I107" s="9"/>
      <c r="J107" s="5">
        <v>8</v>
      </c>
      <c r="K107" s="172">
        <f t="shared" si="85"/>
        <v>8</v>
      </c>
      <c r="L107" s="6"/>
      <c r="M107" s="47"/>
      <c r="N107" s="274">
        <v>5.5</v>
      </c>
      <c r="O107" s="172">
        <f t="shared" si="86"/>
        <v>5.5</v>
      </c>
      <c r="P107" s="6"/>
      <c r="Q107" s="275"/>
      <c r="R107" s="265">
        <f t="shared" si="60"/>
        <v>5.5</v>
      </c>
      <c r="S107" s="266">
        <f t="shared" si="63"/>
        <v>2.5</v>
      </c>
      <c r="T107" s="267"/>
      <c r="U107" s="111" t="s">
        <v>149</v>
      </c>
      <c r="V107" s="178">
        <v>3</v>
      </c>
      <c r="W107" s="178">
        <v>3</v>
      </c>
      <c r="X107" s="288"/>
      <c r="Y107" s="170" t="s">
        <v>63</v>
      </c>
    </row>
    <row r="108" spans="1:25">
      <c r="A108" s="299"/>
      <c r="B108" s="316"/>
      <c r="C108" s="316"/>
      <c r="D108" s="321"/>
      <c r="E108" s="337"/>
      <c r="F108" s="49">
        <v>15</v>
      </c>
      <c r="G108" s="7" t="s">
        <v>32</v>
      </c>
      <c r="H108" s="44" t="s">
        <v>34</v>
      </c>
      <c r="I108" s="9"/>
      <c r="J108" s="5">
        <v>3</v>
      </c>
      <c r="K108" s="172">
        <f t="shared" si="85"/>
        <v>3</v>
      </c>
      <c r="L108" s="6"/>
      <c r="M108" s="47"/>
      <c r="N108" s="274"/>
      <c r="O108" s="172">
        <f t="shared" si="86"/>
        <v>0</v>
      </c>
      <c r="P108" s="6"/>
      <c r="Q108" s="275"/>
      <c r="R108" s="265">
        <f t="shared" si="60"/>
        <v>0</v>
      </c>
      <c r="S108" s="266">
        <f t="shared" si="63"/>
        <v>3</v>
      </c>
      <c r="T108" s="267"/>
      <c r="U108" s="111" t="s">
        <v>167</v>
      </c>
      <c r="V108" s="178">
        <v>9</v>
      </c>
      <c r="W108" s="178">
        <v>7</v>
      </c>
      <c r="X108" s="178"/>
      <c r="Y108" s="170" t="s">
        <v>63</v>
      </c>
    </row>
    <row r="109" spans="1:25">
      <c r="A109" s="299"/>
      <c r="B109" s="316"/>
      <c r="C109" s="316"/>
      <c r="D109" s="321"/>
      <c r="E109" s="337"/>
      <c r="F109" s="49">
        <v>15</v>
      </c>
      <c r="G109" s="7" t="s">
        <v>188</v>
      </c>
      <c r="H109" s="44" t="s">
        <v>34</v>
      </c>
      <c r="I109" s="9"/>
      <c r="J109" s="5">
        <v>2.2000000000000002</v>
      </c>
      <c r="K109" s="172">
        <f t="shared" si="85"/>
        <v>2.2000000000000002</v>
      </c>
      <c r="L109" s="6">
        <v>2.1</v>
      </c>
      <c r="M109" s="47"/>
      <c r="N109" s="274">
        <v>2.2000000000000002</v>
      </c>
      <c r="O109" s="172">
        <f t="shared" si="86"/>
        <v>2.2000000000000002</v>
      </c>
      <c r="P109" s="6">
        <v>2.1</v>
      </c>
      <c r="Q109" s="275"/>
      <c r="R109" s="265">
        <f t="shared" si="60"/>
        <v>2.2000000000000002</v>
      </c>
      <c r="S109" s="266">
        <f t="shared" si="63"/>
        <v>0</v>
      </c>
      <c r="T109" s="267"/>
      <c r="U109" s="156"/>
      <c r="V109" s="178"/>
      <c r="W109" s="178"/>
      <c r="X109" s="178"/>
      <c r="Y109" s="170" t="s">
        <v>63</v>
      </c>
    </row>
    <row r="110" spans="1:25" ht="25.5">
      <c r="A110" s="299"/>
      <c r="B110" s="316"/>
      <c r="C110" s="316"/>
      <c r="D110" s="321"/>
      <c r="E110" s="337"/>
      <c r="F110" s="49">
        <v>15</v>
      </c>
      <c r="G110" s="7" t="s">
        <v>32</v>
      </c>
      <c r="H110" s="44" t="s">
        <v>34</v>
      </c>
      <c r="I110" s="8"/>
      <c r="J110" s="4">
        <v>143.5</v>
      </c>
      <c r="K110" s="172">
        <f t="shared" si="85"/>
        <v>143.5</v>
      </c>
      <c r="L110" s="172">
        <v>135</v>
      </c>
      <c r="M110" s="27"/>
      <c r="N110" s="98">
        <v>128.5</v>
      </c>
      <c r="O110" s="172">
        <f t="shared" si="86"/>
        <v>128.5</v>
      </c>
      <c r="P110" s="172">
        <v>120.7</v>
      </c>
      <c r="Q110" s="103"/>
      <c r="R110" s="265">
        <f t="shared" si="60"/>
        <v>128.5</v>
      </c>
      <c r="S110" s="266">
        <f t="shared" si="63"/>
        <v>15</v>
      </c>
      <c r="T110" s="267"/>
      <c r="U110" s="111" t="s">
        <v>142</v>
      </c>
      <c r="V110" s="178" t="s">
        <v>229</v>
      </c>
      <c r="W110" s="178" t="s">
        <v>312</v>
      </c>
      <c r="X110" s="288"/>
      <c r="Y110" s="170" t="s">
        <v>63</v>
      </c>
    </row>
    <row r="111" spans="1:25" ht="13.5" thickBot="1">
      <c r="A111" s="299"/>
      <c r="B111" s="316"/>
      <c r="C111" s="316"/>
      <c r="D111" s="321"/>
      <c r="E111" s="337"/>
      <c r="F111" s="49">
        <v>15</v>
      </c>
      <c r="G111" s="31" t="s">
        <v>41</v>
      </c>
      <c r="H111" s="32" t="s">
        <v>34</v>
      </c>
      <c r="I111" s="9"/>
      <c r="J111" s="5">
        <v>4.8</v>
      </c>
      <c r="K111" s="6">
        <f t="shared" si="85"/>
        <v>4.8</v>
      </c>
      <c r="L111" s="6">
        <v>2</v>
      </c>
      <c r="M111" s="47"/>
      <c r="N111" s="274">
        <v>3.1</v>
      </c>
      <c r="O111" s="6">
        <f t="shared" si="86"/>
        <v>3.1</v>
      </c>
      <c r="P111" s="6">
        <v>0</v>
      </c>
      <c r="Q111" s="275"/>
      <c r="R111" s="265">
        <f t="shared" si="60"/>
        <v>3.1</v>
      </c>
      <c r="S111" s="266">
        <f t="shared" si="63"/>
        <v>1.6999999999999997</v>
      </c>
      <c r="T111" s="267"/>
      <c r="U111" s="111"/>
      <c r="V111" s="178"/>
      <c r="W111" s="178"/>
      <c r="X111" s="178"/>
      <c r="Y111" s="170" t="s">
        <v>63</v>
      </c>
    </row>
    <row r="112" spans="1:25" ht="13.5" thickBot="1">
      <c r="A112" s="299"/>
      <c r="B112" s="316"/>
      <c r="C112" s="316"/>
      <c r="D112" s="321"/>
      <c r="E112" s="385"/>
      <c r="F112" s="51"/>
      <c r="G112" s="319" t="s">
        <v>30</v>
      </c>
      <c r="H112" s="320"/>
      <c r="I112" s="35">
        <f t="shared" ref="I112:Q112" si="87">SUM(I105:I111)</f>
        <v>0</v>
      </c>
      <c r="J112" s="35">
        <f t="shared" si="87"/>
        <v>174.70000000000002</v>
      </c>
      <c r="K112" s="35">
        <f t="shared" si="87"/>
        <v>174.70000000000002</v>
      </c>
      <c r="L112" s="35">
        <f t="shared" si="87"/>
        <v>139.1</v>
      </c>
      <c r="M112" s="37">
        <f t="shared" si="87"/>
        <v>0</v>
      </c>
      <c r="N112" s="35">
        <f t="shared" si="87"/>
        <v>152.5</v>
      </c>
      <c r="O112" s="35">
        <f t="shared" si="87"/>
        <v>152.5</v>
      </c>
      <c r="P112" s="35">
        <f t="shared" si="87"/>
        <v>122.8</v>
      </c>
      <c r="Q112" s="35">
        <f t="shared" si="87"/>
        <v>0</v>
      </c>
      <c r="R112" s="265">
        <f t="shared" si="60"/>
        <v>152.5</v>
      </c>
      <c r="S112" s="266">
        <f t="shared" si="63"/>
        <v>22.200000000000017</v>
      </c>
      <c r="T112" s="267"/>
      <c r="U112" s="170"/>
      <c r="V112" s="178"/>
      <c r="W112" s="178"/>
      <c r="X112" s="178"/>
      <c r="Y112" s="3"/>
    </row>
    <row r="113" spans="1:25">
      <c r="A113" s="299" t="s">
        <v>9</v>
      </c>
      <c r="B113" s="316" t="s">
        <v>8</v>
      </c>
      <c r="C113" s="316" t="s">
        <v>13</v>
      </c>
      <c r="D113" s="321" t="s">
        <v>177</v>
      </c>
      <c r="E113" s="391" t="s">
        <v>67</v>
      </c>
      <c r="F113" s="177">
        <v>16</v>
      </c>
      <c r="G113" s="236" t="s">
        <v>32</v>
      </c>
      <c r="H113" s="173" t="s">
        <v>34</v>
      </c>
      <c r="I113" s="176"/>
      <c r="J113" s="174">
        <v>9.1</v>
      </c>
      <c r="K113" s="172">
        <f t="shared" ref="K113:K118" si="88">SUM(J113-M113)</f>
        <v>9.1</v>
      </c>
      <c r="L113" s="171"/>
      <c r="M113" s="175"/>
      <c r="N113" s="102">
        <v>7.9</v>
      </c>
      <c r="O113" s="172">
        <f t="shared" ref="O113:O118" si="89">SUM(N113-Q113)</f>
        <v>7.9</v>
      </c>
      <c r="P113" s="171"/>
      <c r="Q113" s="144"/>
      <c r="R113" s="265">
        <f t="shared" si="60"/>
        <v>7.9</v>
      </c>
      <c r="S113" s="266">
        <f t="shared" si="63"/>
        <v>1.1999999999999993</v>
      </c>
      <c r="T113" s="267"/>
      <c r="U113" s="113" t="s">
        <v>127</v>
      </c>
      <c r="V113" s="178">
        <v>1400</v>
      </c>
      <c r="W113" s="178">
        <v>1400</v>
      </c>
      <c r="X113" s="170"/>
      <c r="Y113" s="230" t="s">
        <v>66</v>
      </c>
    </row>
    <row r="114" spans="1:25" ht="25.5">
      <c r="A114" s="299"/>
      <c r="B114" s="316"/>
      <c r="C114" s="316"/>
      <c r="D114" s="321"/>
      <c r="E114" s="337"/>
      <c r="F114" s="177">
        <v>16</v>
      </c>
      <c r="G114" s="236" t="s">
        <v>32</v>
      </c>
      <c r="H114" s="44" t="s">
        <v>34</v>
      </c>
      <c r="I114" s="8"/>
      <c r="J114" s="4">
        <v>10.9</v>
      </c>
      <c r="K114" s="172">
        <f t="shared" si="88"/>
        <v>6.1000000000000005</v>
      </c>
      <c r="L114" s="172"/>
      <c r="M114" s="64">
        <v>4.8</v>
      </c>
      <c r="N114" s="98">
        <v>9.3000000000000007</v>
      </c>
      <c r="O114" s="172">
        <f t="shared" si="89"/>
        <v>9.3000000000000007</v>
      </c>
      <c r="P114" s="172"/>
      <c r="Q114" s="94"/>
      <c r="R114" s="265">
        <f t="shared" si="60"/>
        <v>9.3000000000000007</v>
      </c>
      <c r="S114" s="266">
        <f t="shared" si="63"/>
        <v>1.5999999999999996</v>
      </c>
      <c r="T114" s="267"/>
      <c r="U114" s="113" t="s">
        <v>152</v>
      </c>
      <c r="V114" s="106" t="s">
        <v>236</v>
      </c>
      <c r="W114" s="106" t="s">
        <v>205</v>
      </c>
      <c r="X114" s="3"/>
      <c r="Y114" s="230" t="s">
        <v>66</v>
      </c>
    </row>
    <row r="115" spans="1:25">
      <c r="A115" s="299"/>
      <c r="B115" s="316"/>
      <c r="C115" s="316"/>
      <c r="D115" s="321"/>
      <c r="E115" s="337"/>
      <c r="F115" s="69">
        <v>16</v>
      </c>
      <c r="G115" s="236" t="s">
        <v>41</v>
      </c>
      <c r="H115" s="44" t="s">
        <v>34</v>
      </c>
      <c r="I115" s="176"/>
      <c r="J115" s="174">
        <v>8.3000000000000007</v>
      </c>
      <c r="K115" s="172">
        <f t="shared" si="88"/>
        <v>8.3000000000000007</v>
      </c>
      <c r="L115" s="171"/>
      <c r="M115" s="27"/>
      <c r="N115" s="102">
        <v>7.7</v>
      </c>
      <c r="O115" s="172">
        <f t="shared" si="89"/>
        <v>7.7</v>
      </c>
      <c r="P115" s="171"/>
      <c r="Q115" s="103"/>
      <c r="R115" s="265">
        <f t="shared" si="60"/>
        <v>7.7</v>
      </c>
      <c r="S115" s="266">
        <f t="shared" si="63"/>
        <v>0.60000000000000053</v>
      </c>
      <c r="T115" s="267"/>
      <c r="U115" s="113" t="s">
        <v>168</v>
      </c>
      <c r="V115" s="106" t="s">
        <v>15</v>
      </c>
      <c r="W115" s="106" t="s">
        <v>313</v>
      </c>
      <c r="X115" s="170"/>
      <c r="Y115" s="230" t="s">
        <v>66</v>
      </c>
    </row>
    <row r="116" spans="1:25" ht="25.5">
      <c r="A116" s="299"/>
      <c r="B116" s="316"/>
      <c r="C116" s="316"/>
      <c r="D116" s="321"/>
      <c r="E116" s="337"/>
      <c r="F116" s="63">
        <v>16</v>
      </c>
      <c r="G116" s="7" t="s">
        <v>32</v>
      </c>
      <c r="H116" s="173" t="s">
        <v>34</v>
      </c>
      <c r="I116" s="176"/>
      <c r="J116" s="174">
        <v>158</v>
      </c>
      <c r="K116" s="172">
        <f t="shared" si="88"/>
        <v>158</v>
      </c>
      <c r="L116" s="171">
        <v>155.69999999999999</v>
      </c>
      <c r="M116" s="47"/>
      <c r="N116" s="102">
        <v>155</v>
      </c>
      <c r="O116" s="172">
        <f t="shared" si="89"/>
        <v>155</v>
      </c>
      <c r="P116" s="171">
        <v>152.69999999999999</v>
      </c>
      <c r="Q116" s="275"/>
      <c r="R116" s="265">
        <f t="shared" si="60"/>
        <v>155</v>
      </c>
      <c r="S116" s="266">
        <f t="shared" si="63"/>
        <v>3</v>
      </c>
      <c r="T116" s="267"/>
      <c r="U116" s="111" t="s">
        <v>142</v>
      </c>
      <c r="V116" s="178">
        <v>14</v>
      </c>
      <c r="W116" s="178">
        <v>15</v>
      </c>
      <c r="X116" s="170"/>
      <c r="Y116" s="230" t="s">
        <v>66</v>
      </c>
    </row>
    <row r="117" spans="1:25">
      <c r="A117" s="299"/>
      <c r="B117" s="316"/>
      <c r="C117" s="316"/>
      <c r="D117" s="321"/>
      <c r="E117" s="337"/>
      <c r="F117" s="63">
        <v>16</v>
      </c>
      <c r="G117" s="7" t="s">
        <v>188</v>
      </c>
      <c r="H117" s="173" t="s">
        <v>34</v>
      </c>
      <c r="I117" s="176"/>
      <c r="J117" s="174">
        <v>3.1</v>
      </c>
      <c r="K117" s="172">
        <f t="shared" si="88"/>
        <v>3.1</v>
      </c>
      <c r="L117" s="171">
        <v>2.9</v>
      </c>
      <c r="M117" s="47"/>
      <c r="N117" s="102">
        <v>3.1</v>
      </c>
      <c r="O117" s="172">
        <f t="shared" si="89"/>
        <v>3.1</v>
      </c>
      <c r="P117" s="171">
        <v>2.9</v>
      </c>
      <c r="Q117" s="275"/>
      <c r="R117" s="265">
        <f t="shared" si="60"/>
        <v>3.1</v>
      </c>
      <c r="S117" s="266">
        <f t="shared" si="63"/>
        <v>0</v>
      </c>
      <c r="T117" s="267"/>
      <c r="U117" s="156"/>
      <c r="V117" s="178"/>
      <c r="W117" s="178"/>
      <c r="X117" s="178"/>
      <c r="Y117" s="230" t="s">
        <v>66</v>
      </c>
    </row>
    <row r="118" spans="1:25" ht="26.25" thickBot="1">
      <c r="A118" s="299"/>
      <c r="B118" s="316"/>
      <c r="C118" s="316"/>
      <c r="D118" s="321"/>
      <c r="E118" s="337"/>
      <c r="F118" s="63">
        <v>16</v>
      </c>
      <c r="G118" s="7" t="s">
        <v>32</v>
      </c>
      <c r="H118" s="44" t="s">
        <v>34</v>
      </c>
      <c r="I118" s="30"/>
      <c r="J118" s="28"/>
      <c r="K118" s="172">
        <f t="shared" si="88"/>
        <v>0</v>
      </c>
      <c r="L118" s="43"/>
      <c r="M118" s="47"/>
      <c r="N118" s="101"/>
      <c r="O118" s="172">
        <f t="shared" si="89"/>
        <v>0</v>
      </c>
      <c r="P118" s="43"/>
      <c r="Q118" s="275"/>
      <c r="R118" s="265">
        <f t="shared" si="60"/>
        <v>0</v>
      </c>
      <c r="S118" s="266">
        <f t="shared" si="63"/>
        <v>0</v>
      </c>
      <c r="T118" s="267"/>
      <c r="U118" s="111" t="s">
        <v>154</v>
      </c>
      <c r="V118" s="178">
        <v>11</v>
      </c>
      <c r="W118" s="178">
        <v>11</v>
      </c>
      <c r="X118" s="170"/>
      <c r="Y118" s="230" t="s">
        <v>66</v>
      </c>
    </row>
    <row r="119" spans="1:25" ht="13.5" thickBot="1">
      <c r="A119" s="299"/>
      <c r="B119" s="316"/>
      <c r="C119" s="316"/>
      <c r="D119" s="321"/>
      <c r="E119" s="385"/>
      <c r="F119" s="177"/>
      <c r="G119" s="319" t="s">
        <v>30</v>
      </c>
      <c r="H119" s="320"/>
      <c r="I119" s="35">
        <f t="shared" ref="I119:Q119" si="90">SUM(I113:I118)</f>
        <v>0</v>
      </c>
      <c r="J119" s="35">
        <f t="shared" si="90"/>
        <v>189.4</v>
      </c>
      <c r="K119" s="35">
        <f t="shared" si="90"/>
        <v>184.6</v>
      </c>
      <c r="L119" s="35">
        <f t="shared" si="90"/>
        <v>158.6</v>
      </c>
      <c r="M119" s="37">
        <f t="shared" si="90"/>
        <v>4.8</v>
      </c>
      <c r="N119" s="35">
        <f t="shared" si="90"/>
        <v>183</v>
      </c>
      <c r="O119" s="35">
        <f t="shared" si="90"/>
        <v>183</v>
      </c>
      <c r="P119" s="35">
        <f t="shared" si="90"/>
        <v>155.6</v>
      </c>
      <c r="Q119" s="35">
        <f t="shared" si="90"/>
        <v>0</v>
      </c>
      <c r="R119" s="265">
        <f t="shared" si="60"/>
        <v>183</v>
      </c>
      <c r="S119" s="266">
        <f t="shared" si="63"/>
        <v>6.4000000000000057</v>
      </c>
      <c r="T119" s="267"/>
      <c r="U119" s="170"/>
      <c r="V119" s="178"/>
      <c r="W119" s="178"/>
      <c r="X119" s="178"/>
      <c r="Y119" s="3"/>
    </row>
    <row r="120" spans="1:25">
      <c r="A120" s="299" t="s">
        <v>9</v>
      </c>
      <c r="B120" s="316" t="s">
        <v>8</v>
      </c>
      <c r="C120" s="316" t="s">
        <v>14</v>
      </c>
      <c r="D120" s="321"/>
      <c r="E120" s="391" t="s">
        <v>257</v>
      </c>
      <c r="F120" s="69">
        <v>13</v>
      </c>
      <c r="G120" s="7" t="s">
        <v>32</v>
      </c>
      <c r="H120" s="44" t="s">
        <v>33</v>
      </c>
      <c r="I120" s="8"/>
      <c r="J120" s="4">
        <v>2.1</v>
      </c>
      <c r="K120" s="27">
        <f>SUM(J120-M120)</f>
        <v>2.1</v>
      </c>
      <c r="L120" s="172"/>
      <c r="M120" s="27"/>
      <c r="N120" s="98">
        <v>0.5</v>
      </c>
      <c r="O120" s="27">
        <f>SUM(N120-Q120)</f>
        <v>0.5</v>
      </c>
      <c r="P120" s="172"/>
      <c r="Q120" s="103"/>
      <c r="R120" s="265">
        <f t="shared" si="60"/>
        <v>0.5</v>
      </c>
      <c r="S120" s="266">
        <f t="shared" si="63"/>
        <v>1.6</v>
      </c>
      <c r="T120" s="267"/>
      <c r="U120" s="113" t="s">
        <v>150</v>
      </c>
      <c r="V120" s="132" t="s">
        <v>235</v>
      </c>
      <c r="W120" s="132" t="s">
        <v>314</v>
      </c>
      <c r="X120" s="170"/>
      <c r="Y120" s="170" t="s">
        <v>64</v>
      </c>
    </row>
    <row r="121" spans="1:25">
      <c r="A121" s="299"/>
      <c r="B121" s="316"/>
      <c r="C121" s="316"/>
      <c r="D121" s="321"/>
      <c r="E121" s="337"/>
      <c r="F121" s="199">
        <v>13</v>
      </c>
      <c r="G121" s="187" t="s">
        <v>138</v>
      </c>
      <c r="H121" s="188" t="s">
        <v>33</v>
      </c>
      <c r="I121" s="189"/>
      <c r="J121" s="219">
        <v>4.5</v>
      </c>
      <c r="K121" s="190">
        <f t="shared" ref="K121" si="91">SUM(J121-M121)</f>
        <v>4.5</v>
      </c>
      <c r="L121" s="190"/>
      <c r="M121" s="27"/>
      <c r="N121" s="198">
        <v>4.5</v>
      </c>
      <c r="O121" s="190">
        <f t="shared" ref="O121:O125" si="92">SUM(N121-Q121)</f>
        <v>4.5</v>
      </c>
      <c r="P121" s="190"/>
      <c r="Q121" s="103"/>
      <c r="R121" s="265">
        <f t="shared" si="60"/>
        <v>4.5</v>
      </c>
      <c r="S121" s="266">
        <f t="shared" si="63"/>
        <v>0</v>
      </c>
      <c r="T121" s="267"/>
      <c r="U121" s="113" t="s">
        <v>245</v>
      </c>
      <c r="V121" s="132" t="s">
        <v>270</v>
      </c>
      <c r="W121" s="132" t="s">
        <v>315</v>
      </c>
      <c r="X121" s="295"/>
      <c r="Y121" s="170" t="s">
        <v>64</v>
      </c>
    </row>
    <row r="122" spans="1:25">
      <c r="A122" s="299"/>
      <c r="B122" s="316"/>
      <c r="C122" s="316"/>
      <c r="D122" s="321"/>
      <c r="E122" s="337"/>
      <c r="F122" s="49">
        <v>14</v>
      </c>
      <c r="G122" s="7" t="s">
        <v>32</v>
      </c>
      <c r="H122" s="44" t="s">
        <v>35</v>
      </c>
      <c r="I122" s="8"/>
      <c r="J122" s="4">
        <v>0.7</v>
      </c>
      <c r="K122" s="172">
        <f t="shared" ref="K122:K129" si="93">SUM(J122-M122)</f>
        <v>0.7</v>
      </c>
      <c r="L122" s="172"/>
      <c r="M122" s="27"/>
      <c r="N122" s="98">
        <v>0.6</v>
      </c>
      <c r="O122" s="172">
        <f t="shared" si="92"/>
        <v>0.6</v>
      </c>
      <c r="P122" s="172"/>
      <c r="Q122" s="103"/>
      <c r="R122" s="265">
        <f t="shared" si="60"/>
        <v>0.6</v>
      </c>
      <c r="S122" s="266">
        <f t="shared" si="63"/>
        <v>9.9999999999999978E-2</v>
      </c>
      <c r="T122" s="267"/>
      <c r="U122" s="113" t="s">
        <v>150</v>
      </c>
      <c r="V122" s="132" t="s">
        <v>230</v>
      </c>
      <c r="W122" s="132" t="s">
        <v>316</v>
      </c>
      <c r="X122" s="288"/>
      <c r="Y122" s="170" t="s">
        <v>65</v>
      </c>
    </row>
    <row r="123" spans="1:25">
      <c r="A123" s="299"/>
      <c r="B123" s="316"/>
      <c r="C123" s="316"/>
      <c r="D123" s="321"/>
      <c r="E123" s="337"/>
      <c r="F123" s="177">
        <v>15</v>
      </c>
      <c r="G123" s="7" t="s">
        <v>32</v>
      </c>
      <c r="H123" s="44" t="s">
        <v>34</v>
      </c>
      <c r="I123" s="8"/>
      <c r="J123" s="4">
        <v>0.7</v>
      </c>
      <c r="K123" s="172">
        <f t="shared" si="93"/>
        <v>0.7</v>
      </c>
      <c r="L123" s="172"/>
      <c r="M123" s="27"/>
      <c r="N123" s="98">
        <v>0.7</v>
      </c>
      <c r="O123" s="172">
        <f t="shared" si="92"/>
        <v>0.7</v>
      </c>
      <c r="P123" s="172"/>
      <c r="Q123" s="103"/>
      <c r="R123" s="265">
        <f t="shared" si="60"/>
        <v>0.7</v>
      </c>
      <c r="S123" s="266">
        <f t="shared" si="63"/>
        <v>0</v>
      </c>
      <c r="T123" s="267"/>
      <c r="U123" s="170" t="s">
        <v>61</v>
      </c>
      <c r="V123" s="106" t="s">
        <v>233</v>
      </c>
      <c r="W123" s="106" t="s">
        <v>317</v>
      </c>
      <c r="X123" s="288"/>
      <c r="Y123" s="170" t="s">
        <v>63</v>
      </c>
    </row>
    <row r="124" spans="1:25">
      <c r="A124" s="299"/>
      <c r="B124" s="316"/>
      <c r="C124" s="316"/>
      <c r="D124" s="321"/>
      <c r="E124" s="337"/>
      <c r="F124" s="49">
        <v>16</v>
      </c>
      <c r="G124" s="7" t="s">
        <v>32</v>
      </c>
      <c r="H124" s="44" t="s">
        <v>34</v>
      </c>
      <c r="I124" s="8"/>
      <c r="J124" s="4">
        <v>0.4</v>
      </c>
      <c r="K124" s="172">
        <f t="shared" si="93"/>
        <v>0.4</v>
      </c>
      <c r="L124" s="172"/>
      <c r="M124" s="27"/>
      <c r="N124" s="98">
        <v>0.2</v>
      </c>
      <c r="O124" s="172">
        <f t="shared" si="92"/>
        <v>0.2</v>
      </c>
      <c r="P124" s="172"/>
      <c r="Q124" s="103"/>
      <c r="R124" s="265">
        <f t="shared" si="60"/>
        <v>0.2</v>
      </c>
      <c r="S124" s="266">
        <f t="shared" si="63"/>
        <v>0.2</v>
      </c>
      <c r="T124" s="267"/>
      <c r="U124" s="170" t="s">
        <v>61</v>
      </c>
      <c r="V124" s="106" t="s">
        <v>233</v>
      </c>
      <c r="W124" s="106" t="s">
        <v>318</v>
      </c>
      <c r="X124" s="3"/>
      <c r="Y124" s="230" t="s">
        <v>66</v>
      </c>
    </row>
    <row r="125" spans="1:25" ht="13.5" thickBot="1">
      <c r="A125" s="299"/>
      <c r="B125" s="316"/>
      <c r="C125" s="316"/>
      <c r="D125" s="321"/>
      <c r="E125" s="337"/>
      <c r="F125" s="49">
        <v>1</v>
      </c>
      <c r="G125" s="7" t="s">
        <v>32</v>
      </c>
      <c r="H125" s="44" t="s">
        <v>62</v>
      </c>
      <c r="I125" s="8"/>
      <c r="J125" s="4">
        <v>2.8</v>
      </c>
      <c r="K125" s="172">
        <f t="shared" si="93"/>
        <v>2.8</v>
      </c>
      <c r="L125" s="172"/>
      <c r="M125" s="27"/>
      <c r="N125" s="98">
        <v>2.6</v>
      </c>
      <c r="O125" s="172">
        <f t="shared" si="92"/>
        <v>2.6</v>
      </c>
      <c r="P125" s="172"/>
      <c r="Q125" s="103"/>
      <c r="R125" s="265">
        <f t="shared" si="60"/>
        <v>2.6</v>
      </c>
      <c r="S125" s="266">
        <f t="shared" si="63"/>
        <v>0.19999999999999973</v>
      </c>
      <c r="T125" s="267"/>
      <c r="U125" s="170" t="s">
        <v>153</v>
      </c>
      <c r="V125" s="49">
        <v>4</v>
      </c>
      <c r="W125" s="178">
        <v>3</v>
      </c>
      <c r="X125" s="288"/>
      <c r="Y125" s="230" t="s">
        <v>49</v>
      </c>
    </row>
    <row r="126" spans="1:25" ht="13.5" thickBot="1">
      <c r="A126" s="299"/>
      <c r="B126" s="316"/>
      <c r="C126" s="316"/>
      <c r="D126" s="321"/>
      <c r="E126" s="385"/>
      <c r="F126" s="49"/>
      <c r="G126" s="319" t="s">
        <v>30</v>
      </c>
      <c r="H126" s="320"/>
      <c r="I126" s="35">
        <f t="shared" ref="I126:Q126" si="94">SUM(I120:I125)</f>
        <v>0</v>
      </c>
      <c r="J126" s="35">
        <f t="shared" si="94"/>
        <v>11.2</v>
      </c>
      <c r="K126" s="35">
        <f t="shared" si="94"/>
        <v>11.2</v>
      </c>
      <c r="L126" s="35">
        <f t="shared" si="94"/>
        <v>0</v>
      </c>
      <c r="M126" s="37">
        <f t="shared" si="94"/>
        <v>0</v>
      </c>
      <c r="N126" s="35">
        <f t="shared" si="94"/>
        <v>9.1</v>
      </c>
      <c r="O126" s="35">
        <f t="shared" si="94"/>
        <v>9.1</v>
      </c>
      <c r="P126" s="35">
        <f t="shared" si="94"/>
        <v>0</v>
      </c>
      <c r="Q126" s="35">
        <f t="shared" si="94"/>
        <v>0</v>
      </c>
      <c r="R126" s="265">
        <f t="shared" si="60"/>
        <v>9.1</v>
      </c>
      <c r="S126" s="266">
        <f t="shared" si="63"/>
        <v>2.0999999999999996</v>
      </c>
      <c r="T126" s="267"/>
      <c r="U126" s="170"/>
      <c r="V126" s="178"/>
      <c r="W126" s="178"/>
      <c r="X126" s="178"/>
      <c r="Y126" s="3"/>
    </row>
    <row r="127" spans="1:25">
      <c r="A127" s="299" t="s">
        <v>9</v>
      </c>
      <c r="B127" s="316" t="s">
        <v>8</v>
      </c>
      <c r="C127" s="316" t="s">
        <v>27</v>
      </c>
      <c r="D127" s="321" t="s">
        <v>178</v>
      </c>
      <c r="E127" s="384" t="s">
        <v>187</v>
      </c>
      <c r="F127" s="177">
        <v>1</v>
      </c>
      <c r="G127" s="236" t="s">
        <v>32</v>
      </c>
      <c r="H127" s="173" t="s">
        <v>62</v>
      </c>
      <c r="I127" s="176"/>
      <c r="J127" s="174">
        <v>4.8</v>
      </c>
      <c r="K127" s="172">
        <f t="shared" si="93"/>
        <v>0.29999999999999982</v>
      </c>
      <c r="L127" s="171"/>
      <c r="M127" s="175">
        <v>4.5</v>
      </c>
      <c r="N127" s="102"/>
      <c r="O127" s="172">
        <f t="shared" ref="O127:O129" si="95">SUM(N127-Q127)</f>
        <v>0</v>
      </c>
      <c r="P127" s="171"/>
      <c r="Q127" s="144"/>
      <c r="R127" s="265">
        <f t="shared" si="60"/>
        <v>0</v>
      </c>
      <c r="S127" s="266">
        <f t="shared" si="63"/>
        <v>4.8</v>
      </c>
      <c r="T127" s="267"/>
      <c r="U127" s="170"/>
      <c r="V127" s="178"/>
      <c r="W127" s="178"/>
      <c r="X127" s="178"/>
      <c r="Y127" s="170" t="s">
        <v>49</v>
      </c>
    </row>
    <row r="128" spans="1:25" ht="25.5">
      <c r="A128" s="299"/>
      <c r="B128" s="316"/>
      <c r="C128" s="316"/>
      <c r="D128" s="321"/>
      <c r="E128" s="384"/>
      <c r="F128" s="177">
        <v>1</v>
      </c>
      <c r="G128" s="236" t="s">
        <v>32</v>
      </c>
      <c r="H128" s="173" t="s">
        <v>62</v>
      </c>
      <c r="I128" s="176"/>
      <c r="J128" s="174">
        <v>12</v>
      </c>
      <c r="K128" s="172">
        <f t="shared" si="93"/>
        <v>0</v>
      </c>
      <c r="L128" s="171"/>
      <c r="M128" s="175">
        <v>12</v>
      </c>
      <c r="N128" s="102">
        <v>11.6</v>
      </c>
      <c r="O128" s="172">
        <f t="shared" si="95"/>
        <v>11.6</v>
      </c>
      <c r="P128" s="171"/>
      <c r="Q128" s="144"/>
      <c r="R128" s="265">
        <f t="shared" si="60"/>
        <v>11.6</v>
      </c>
      <c r="S128" s="266">
        <f t="shared" si="63"/>
        <v>0.40000000000000036</v>
      </c>
      <c r="T128" s="267"/>
      <c r="U128" s="170" t="s">
        <v>228</v>
      </c>
      <c r="V128" s="178">
        <v>1</v>
      </c>
      <c r="W128" s="178">
        <v>1</v>
      </c>
      <c r="X128" s="178"/>
      <c r="Y128" s="170" t="s">
        <v>49</v>
      </c>
    </row>
    <row r="129" spans="1:25" ht="13.5" thickBot="1">
      <c r="A129" s="299"/>
      <c r="B129" s="316"/>
      <c r="C129" s="316"/>
      <c r="D129" s="321"/>
      <c r="E129" s="384"/>
      <c r="F129" s="177">
        <v>1</v>
      </c>
      <c r="G129" s="236" t="s">
        <v>138</v>
      </c>
      <c r="H129" s="173" t="s">
        <v>62</v>
      </c>
      <c r="I129" s="176"/>
      <c r="J129" s="174">
        <v>17.5</v>
      </c>
      <c r="K129" s="172">
        <f t="shared" si="93"/>
        <v>0</v>
      </c>
      <c r="L129" s="171"/>
      <c r="M129" s="175">
        <v>17.5</v>
      </c>
      <c r="N129" s="102"/>
      <c r="O129" s="172">
        <f t="shared" si="95"/>
        <v>0</v>
      </c>
      <c r="P129" s="171"/>
      <c r="Q129" s="144"/>
      <c r="R129" s="265">
        <f t="shared" si="60"/>
        <v>0</v>
      </c>
      <c r="S129" s="266">
        <f t="shared" si="63"/>
        <v>17.5</v>
      </c>
      <c r="T129" s="267"/>
      <c r="U129" s="170"/>
      <c r="V129" s="178"/>
      <c r="W129" s="178"/>
      <c r="X129" s="178"/>
      <c r="Y129" s="170" t="s">
        <v>49</v>
      </c>
    </row>
    <row r="130" spans="1:25" ht="13.5" thickBot="1">
      <c r="A130" s="299"/>
      <c r="B130" s="316"/>
      <c r="C130" s="316"/>
      <c r="D130" s="321"/>
      <c r="E130" s="386"/>
      <c r="F130" s="49"/>
      <c r="G130" s="311" t="s">
        <v>30</v>
      </c>
      <c r="H130" s="388"/>
      <c r="I130" s="35">
        <f t="shared" ref="I130:Q130" si="96">SUM(I127:I129)</f>
        <v>0</v>
      </c>
      <c r="J130" s="35">
        <f t="shared" si="96"/>
        <v>34.299999999999997</v>
      </c>
      <c r="K130" s="35">
        <f t="shared" si="96"/>
        <v>0.29999999999999982</v>
      </c>
      <c r="L130" s="35">
        <f t="shared" si="96"/>
        <v>0</v>
      </c>
      <c r="M130" s="37">
        <f t="shared" si="96"/>
        <v>34</v>
      </c>
      <c r="N130" s="35">
        <f t="shared" si="96"/>
        <v>11.6</v>
      </c>
      <c r="O130" s="35">
        <f t="shared" si="96"/>
        <v>11.6</v>
      </c>
      <c r="P130" s="35">
        <f t="shared" si="96"/>
        <v>0</v>
      </c>
      <c r="Q130" s="35">
        <f t="shared" si="96"/>
        <v>0</v>
      </c>
      <c r="R130" s="265">
        <f t="shared" ref="R130:R182" si="97">SUM(I130+N130)</f>
        <v>11.6</v>
      </c>
      <c r="S130" s="266">
        <f t="shared" si="63"/>
        <v>22.699999999999996</v>
      </c>
      <c r="T130" s="267"/>
      <c r="U130" s="170"/>
      <c r="V130" s="178"/>
      <c r="W130" s="178"/>
      <c r="X130" s="178"/>
      <c r="Y130" s="230"/>
    </row>
    <row r="131" spans="1:25" ht="13.5" thickBot="1">
      <c r="A131" s="226" t="s">
        <v>9</v>
      </c>
      <c r="B131" s="230" t="s">
        <v>8</v>
      </c>
      <c r="C131" s="73"/>
      <c r="D131" s="74"/>
      <c r="E131" s="307" t="s">
        <v>29</v>
      </c>
      <c r="F131" s="308"/>
      <c r="G131" s="308"/>
      <c r="H131" s="308"/>
      <c r="I131" s="79">
        <f t="shared" ref="I131:Q131" si="98">(I87+I90+I96+I104+I112+I119+I126+I130)</f>
        <v>0</v>
      </c>
      <c r="J131" s="79">
        <f t="shared" si="98"/>
        <v>1487.3000000000002</v>
      </c>
      <c r="K131" s="79">
        <f t="shared" si="98"/>
        <v>1436.7</v>
      </c>
      <c r="L131" s="79">
        <f t="shared" si="98"/>
        <v>1106.8999999999999</v>
      </c>
      <c r="M131" s="281">
        <f t="shared" si="98"/>
        <v>50.6</v>
      </c>
      <c r="N131" s="79">
        <f t="shared" si="98"/>
        <v>1428.9999999999998</v>
      </c>
      <c r="O131" s="79">
        <f t="shared" si="98"/>
        <v>1417.1999999999998</v>
      </c>
      <c r="P131" s="79">
        <f t="shared" si="98"/>
        <v>1174.9999999999998</v>
      </c>
      <c r="Q131" s="79">
        <f t="shared" si="98"/>
        <v>11.8</v>
      </c>
      <c r="R131" s="265">
        <f t="shared" si="97"/>
        <v>1428.9999999999998</v>
      </c>
      <c r="S131" s="266">
        <f t="shared" ref="S131:S183" si="99">SUM(J131-R131)</f>
        <v>58.300000000000409</v>
      </c>
      <c r="T131" s="267"/>
      <c r="U131" s="170"/>
      <c r="V131" s="178"/>
      <c r="W131" s="178"/>
      <c r="X131" s="178"/>
      <c r="Y131" s="230"/>
    </row>
    <row r="132" spans="1:25" ht="36.75" thickBot="1">
      <c r="A132" s="233" t="s">
        <v>9</v>
      </c>
      <c r="B132" s="223" t="s">
        <v>9</v>
      </c>
      <c r="C132" s="239"/>
      <c r="D132" s="80" t="s">
        <v>86</v>
      </c>
      <c r="E132" s="305" t="s">
        <v>87</v>
      </c>
      <c r="F132" s="306"/>
      <c r="G132" s="306"/>
      <c r="H132" s="306"/>
      <c r="I132" s="96"/>
      <c r="J132" s="96"/>
      <c r="K132" s="96"/>
      <c r="L132" s="96"/>
      <c r="M132" s="96"/>
      <c r="N132" s="96"/>
      <c r="O132" s="96"/>
      <c r="P132" s="96"/>
      <c r="Q132" s="96"/>
      <c r="R132" s="265">
        <f t="shared" si="97"/>
        <v>0</v>
      </c>
      <c r="S132" s="266">
        <f t="shared" si="99"/>
        <v>0</v>
      </c>
      <c r="T132" s="267"/>
      <c r="U132" s="170"/>
      <c r="V132" s="178"/>
      <c r="W132" s="178"/>
      <c r="X132" s="178"/>
      <c r="Y132" s="3"/>
    </row>
    <row r="133" spans="1:25" ht="76.5">
      <c r="A133" s="299" t="s">
        <v>9</v>
      </c>
      <c r="B133" s="316" t="s">
        <v>9</v>
      </c>
      <c r="C133" s="316" t="s">
        <v>8</v>
      </c>
      <c r="D133" s="321" t="s">
        <v>122</v>
      </c>
      <c r="E133" s="384" t="s">
        <v>217</v>
      </c>
      <c r="F133" s="177">
        <v>15</v>
      </c>
      <c r="G133" s="59" t="s">
        <v>32</v>
      </c>
      <c r="H133" s="173" t="s">
        <v>34</v>
      </c>
      <c r="I133" s="25"/>
      <c r="J133" s="174">
        <v>4.9000000000000004</v>
      </c>
      <c r="K133" s="172">
        <f t="shared" ref="K133:K135" si="100">SUM(J133-M133)</f>
        <v>4.9000000000000004</v>
      </c>
      <c r="L133" s="171"/>
      <c r="M133" s="175"/>
      <c r="N133" s="109">
        <v>2.4</v>
      </c>
      <c r="O133" s="138">
        <f t="shared" ref="O133:O135" si="101">SUM(N133-Q133)</f>
        <v>2.4</v>
      </c>
      <c r="P133" s="138"/>
      <c r="Q133" s="145"/>
      <c r="R133" s="265">
        <f t="shared" si="97"/>
        <v>2.4</v>
      </c>
      <c r="S133" s="266">
        <f t="shared" si="99"/>
        <v>2.5000000000000004</v>
      </c>
      <c r="T133" s="267"/>
      <c r="U133" s="170" t="s">
        <v>219</v>
      </c>
      <c r="V133" s="100" t="s">
        <v>218</v>
      </c>
      <c r="W133" s="100" t="s">
        <v>319</v>
      </c>
      <c r="X133" s="292"/>
      <c r="Y133" s="170" t="s">
        <v>63</v>
      </c>
    </row>
    <row r="134" spans="1:25">
      <c r="A134" s="299"/>
      <c r="B134" s="316"/>
      <c r="C134" s="316"/>
      <c r="D134" s="321"/>
      <c r="E134" s="384"/>
      <c r="F134" s="177">
        <v>15</v>
      </c>
      <c r="G134" s="235" t="s">
        <v>138</v>
      </c>
      <c r="H134" s="173"/>
      <c r="I134" s="30"/>
      <c r="J134" s="28">
        <v>17</v>
      </c>
      <c r="K134" s="172">
        <f t="shared" si="100"/>
        <v>17</v>
      </c>
      <c r="L134" s="43"/>
      <c r="M134" s="64"/>
      <c r="N134" s="101"/>
      <c r="O134" s="172">
        <f t="shared" si="101"/>
        <v>0</v>
      </c>
      <c r="P134" s="43"/>
      <c r="Q134" s="94"/>
      <c r="R134" s="265">
        <f t="shared" si="97"/>
        <v>0</v>
      </c>
      <c r="S134" s="266">
        <f t="shared" si="99"/>
        <v>17</v>
      </c>
      <c r="T134" s="267"/>
      <c r="U134" s="170" t="s">
        <v>172</v>
      </c>
      <c r="V134" s="134">
        <v>1</v>
      </c>
      <c r="W134" s="134">
        <v>0</v>
      </c>
      <c r="X134" s="100"/>
      <c r="Y134" s="170" t="s">
        <v>63</v>
      </c>
    </row>
    <row r="135" spans="1:25" ht="13.5" thickBot="1">
      <c r="A135" s="299"/>
      <c r="B135" s="316"/>
      <c r="C135" s="316"/>
      <c r="D135" s="321"/>
      <c r="E135" s="323"/>
      <c r="F135" s="49">
        <v>15</v>
      </c>
      <c r="G135" s="234" t="s">
        <v>41</v>
      </c>
      <c r="H135" s="173" t="s">
        <v>34</v>
      </c>
      <c r="I135" s="9"/>
      <c r="J135" s="5">
        <v>9.8000000000000007</v>
      </c>
      <c r="K135" s="172">
        <f t="shared" si="100"/>
        <v>6.8000000000000007</v>
      </c>
      <c r="L135" s="6"/>
      <c r="M135" s="47">
        <v>3</v>
      </c>
      <c r="N135" s="274">
        <v>8.5</v>
      </c>
      <c r="O135" s="172">
        <f t="shared" si="101"/>
        <v>8.5</v>
      </c>
      <c r="P135" s="6"/>
      <c r="Q135" s="275"/>
      <c r="R135" s="265">
        <f t="shared" si="97"/>
        <v>8.5</v>
      </c>
      <c r="S135" s="266">
        <f t="shared" si="99"/>
        <v>1.3000000000000007</v>
      </c>
      <c r="T135" s="267"/>
      <c r="U135" s="111"/>
      <c r="V135" s="151"/>
      <c r="W135" s="178"/>
      <c r="X135" s="178"/>
      <c r="Y135" s="3" t="s">
        <v>63</v>
      </c>
    </row>
    <row r="136" spans="1:25" ht="13.5" thickBot="1">
      <c r="A136" s="299"/>
      <c r="B136" s="316"/>
      <c r="C136" s="316"/>
      <c r="D136" s="321"/>
      <c r="E136" s="323"/>
      <c r="F136" s="49"/>
      <c r="G136" s="387" t="s">
        <v>30</v>
      </c>
      <c r="H136" s="311"/>
      <c r="I136" s="35">
        <f t="shared" ref="I136:M136" si="102">SUM(I133:I135)</f>
        <v>0</v>
      </c>
      <c r="J136" s="35">
        <f t="shared" si="102"/>
        <v>31.7</v>
      </c>
      <c r="K136" s="35">
        <f t="shared" si="102"/>
        <v>28.7</v>
      </c>
      <c r="L136" s="35">
        <f t="shared" si="102"/>
        <v>0</v>
      </c>
      <c r="M136" s="37">
        <f t="shared" si="102"/>
        <v>3</v>
      </c>
      <c r="N136" s="35">
        <f t="shared" ref="N136:Q136" si="103">SUM(N133:N135)</f>
        <v>10.9</v>
      </c>
      <c r="O136" s="35">
        <f t="shared" si="103"/>
        <v>10.9</v>
      </c>
      <c r="P136" s="35">
        <f t="shared" si="103"/>
        <v>0</v>
      </c>
      <c r="Q136" s="35">
        <f t="shared" si="103"/>
        <v>0</v>
      </c>
      <c r="R136" s="265">
        <f t="shared" si="97"/>
        <v>10.9</v>
      </c>
      <c r="S136" s="266">
        <f t="shared" si="99"/>
        <v>20.799999999999997</v>
      </c>
      <c r="T136" s="267"/>
      <c r="U136" s="170"/>
      <c r="V136" s="178"/>
      <c r="W136" s="178"/>
      <c r="X136" s="178"/>
      <c r="Y136" s="230"/>
    </row>
    <row r="137" spans="1:25" ht="72">
      <c r="A137" s="299" t="s">
        <v>9</v>
      </c>
      <c r="B137" s="316" t="s">
        <v>9</v>
      </c>
      <c r="C137" s="316" t="s">
        <v>9</v>
      </c>
      <c r="D137" s="321" t="s">
        <v>122</v>
      </c>
      <c r="E137" s="323" t="s">
        <v>53</v>
      </c>
      <c r="F137" s="49">
        <v>14</v>
      </c>
      <c r="G137" s="234" t="s">
        <v>32</v>
      </c>
      <c r="H137" s="173" t="s">
        <v>35</v>
      </c>
      <c r="I137" s="9"/>
      <c r="J137" s="5">
        <v>16.8</v>
      </c>
      <c r="K137" s="172">
        <f>SUM(J137-M137)</f>
        <v>12.3</v>
      </c>
      <c r="L137" s="6"/>
      <c r="M137" s="47">
        <v>4.5</v>
      </c>
      <c r="N137" s="274">
        <v>16.899999999999999</v>
      </c>
      <c r="O137" s="172">
        <f>SUM(N137-Q137)</f>
        <v>16.899999999999999</v>
      </c>
      <c r="P137" s="6"/>
      <c r="Q137" s="275"/>
      <c r="R137" s="265">
        <f t="shared" si="97"/>
        <v>16.899999999999999</v>
      </c>
      <c r="S137" s="266">
        <f t="shared" si="99"/>
        <v>-9.9999999999997868E-2</v>
      </c>
      <c r="T137" s="267"/>
      <c r="U137" s="111" t="s">
        <v>135</v>
      </c>
      <c r="V137" s="133" t="s">
        <v>234</v>
      </c>
      <c r="W137" s="133" t="s">
        <v>320</v>
      </c>
      <c r="X137" s="170"/>
      <c r="Y137" s="170" t="s">
        <v>65</v>
      </c>
    </row>
    <row r="138" spans="1:25" ht="63.75">
      <c r="A138" s="299"/>
      <c r="B138" s="316"/>
      <c r="C138" s="316"/>
      <c r="D138" s="321"/>
      <c r="E138" s="323"/>
      <c r="F138" s="49">
        <v>14</v>
      </c>
      <c r="G138" s="234" t="s">
        <v>188</v>
      </c>
      <c r="H138" s="173" t="s">
        <v>35</v>
      </c>
      <c r="I138" s="9"/>
      <c r="J138" s="5">
        <v>25.256</v>
      </c>
      <c r="K138" s="172">
        <f>SUM(J138-M138)</f>
        <v>0</v>
      </c>
      <c r="L138" s="6"/>
      <c r="M138" s="47">
        <v>25.256</v>
      </c>
      <c r="N138" s="274">
        <v>25.3</v>
      </c>
      <c r="O138" s="172">
        <f>SUM(N138-Q138)</f>
        <v>25.3</v>
      </c>
      <c r="P138" s="6"/>
      <c r="Q138" s="275"/>
      <c r="R138" s="265">
        <f t="shared" si="97"/>
        <v>25.3</v>
      </c>
      <c r="S138" s="266">
        <f t="shared" si="99"/>
        <v>-4.4000000000000483E-2</v>
      </c>
      <c r="T138" s="267"/>
      <c r="U138" s="170" t="s">
        <v>102</v>
      </c>
      <c r="V138" s="49" t="s">
        <v>255</v>
      </c>
      <c r="W138" s="49" t="s">
        <v>321</v>
      </c>
      <c r="X138" s="170"/>
      <c r="Y138" s="170" t="s">
        <v>65</v>
      </c>
    </row>
    <row r="139" spans="1:25" ht="13.5" thickBot="1">
      <c r="A139" s="299"/>
      <c r="B139" s="316"/>
      <c r="C139" s="316"/>
      <c r="D139" s="321"/>
      <c r="E139" s="323"/>
      <c r="F139" s="49">
        <v>14</v>
      </c>
      <c r="G139" s="234" t="s">
        <v>41</v>
      </c>
      <c r="H139" s="32" t="s">
        <v>35</v>
      </c>
      <c r="I139" s="9"/>
      <c r="J139" s="5">
        <v>1.7</v>
      </c>
      <c r="K139" s="172">
        <f>SUM(J139-M139)</f>
        <v>1.7</v>
      </c>
      <c r="L139" s="6"/>
      <c r="M139" s="27"/>
      <c r="N139" s="274">
        <v>1.6</v>
      </c>
      <c r="O139" s="172">
        <f>SUM(N139-Q139)</f>
        <v>1.6</v>
      </c>
      <c r="P139" s="6"/>
      <c r="Q139" s="103"/>
      <c r="R139" s="265">
        <f t="shared" si="97"/>
        <v>1.6</v>
      </c>
      <c r="S139" s="266">
        <f t="shared" si="99"/>
        <v>9.9999999999999867E-2</v>
      </c>
      <c r="T139" s="267"/>
      <c r="U139" s="170" t="s">
        <v>136</v>
      </c>
      <c r="V139" s="178">
        <v>1</v>
      </c>
      <c r="W139" s="178">
        <v>12</v>
      </c>
      <c r="X139" s="178"/>
      <c r="Y139" s="170" t="s">
        <v>65</v>
      </c>
    </row>
    <row r="140" spans="1:25" ht="13.5" thickBot="1">
      <c r="A140" s="299"/>
      <c r="B140" s="316"/>
      <c r="C140" s="316"/>
      <c r="D140" s="321"/>
      <c r="E140" s="323"/>
      <c r="F140" s="61"/>
      <c r="G140" s="310" t="s">
        <v>30</v>
      </c>
      <c r="H140" s="311"/>
      <c r="I140" s="35">
        <f t="shared" ref="I140:Q140" si="104">SUM(I137:I139)</f>
        <v>0</v>
      </c>
      <c r="J140" s="35">
        <f t="shared" si="104"/>
        <v>43.756</v>
      </c>
      <c r="K140" s="35">
        <f t="shared" si="104"/>
        <v>14</v>
      </c>
      <c r="L140" s="35">
        <f t="shared" si="104"/>
        <v>0</v>
      </c>
      <c r="M140" s="37">
        <f t="shared" si="104"/>
        <v>29.756</v>
      </c>
      <c r="N140" s="35">
        <f t="shared" si="104"/>
        <v>43.800000000000004</v>
      </c>
      <c r="O140" s="35">
        <f t="shared" si="104"/>
        <v>43.800000000000004</v>
      </c>
      <c r="P140" s="35">
        <f t="shared" si="104"/>
        <v>0</v>
      </c>
      <c r="Q140" s="35">
        <f t="shared" si="104"/>
        <v>0</v>
      </c>
      <c r="R140" s="265">
        <f t="shared" si="97"/>
        <v>43.800000000000004</v>
      </c>
      <c r="S140" s="266">
        <f t="shared" si="99"/>
        <v>-4.4000000000004036E-2</v>
      </c>
      <c r="T140" s="267"/>
      <c r="U140" s="170"/>
      <c r="V140" s="178"/>
      <c r="W140" s="178"/>
      <c r="X140" s="178"/>
      <c r="Y140" s="230"/>
    </row>
    <row r="141" spans="1:25">
      <c r="A141" s="299" t="s">
        <v>9</v>
      </c>
      <c r="B141" s="316" t="s">
        <v>9</v>
      </c>
      <c r="C141" s="316" t="s">
        <v>10</v>
      </c>
      <c r="D141" s="321" t="s">
        <v>122</v>
      </c>
      <c r="E141" s="323" t="s">
        <v>272</v>
      </c>
      <c r="F141" s="49">
        <v>13</v>
      </c>
      <c r="G141" s="7" t="s">
        <v>41</v>
      </c>
      <c r="H141" s="44" t="s">
        <v>33</v>
      </c>
      <c r="I141" s="8"/>
      <c r="J141" s="4"/>
      <c r="K141" s="27">
        <f>SUM(J141-M141)</f>
        <v>0</v>
      </c>
      <c r="L141" s="172"/>
      <c r="M141" s="27"/>
      <c r="N141" s="98"/>
      <c r="O141" s="27">
        <f>SUM(N141-Q141)</f>
        <v>0</v>
      </c>
      <c r="P141" s="172"/>
      <c r="Q141" s="103"/>
      <c r="R141" s="265">
        <f t="shared" si="97"/>
        <v>0</v>
      </c>
      <c r="S141" s="266">
        <f t="shared" si="99"/>
        <v>0</v>
      </c>
      <c r="T141" s="267"/>
      <c r="U141" s="111" t="s">
        <v>59</v>
      </c>
      <c r="V141" s="165" t="s">
        <v>209</v>
      </c>
      <c r="W141" s="165" t="s">
        <v>322</v>
      </c>
      <c r="X141" s="288"/>
      <c r="Y141" s="170" t="s">
        <v>64</v>
      </c>
    </row>
    <row r="142" spans="1:25" ht="25.5">
      <c r="A142" s="299"/>
      <c r="B142" s="316"/>
      <c r="C142" s="316"/>
      <c r="D142" s="321"/>
      <c r="E142" s="323"/>
      <c r="F142" s="49">
        <v>13</v>
      </c>
      <c r="G142" s="7" t="s">
        <v>32</v>
      </c>
      <c r="H142" s="44" t="s">
        <v>33</v>
      </c>
      <c r="I142" s="8"/>
      <c r="J142" s="4">
        <v>4</v>
      </c>
      <c r="K142" s="27">
        <f>SUM(J142-M142)</f>
        <v>4</v>
      </c>
      <c r="L142" s="172"/>
      <c r="M142" s="27"/>
      <c r="N142" s="98">
        <v>4</v>
      </c>
      <c r="O142" s="27">
        <f>SUM(N142-Q142)</f>
        <v>4</v>
      </c>
      <c r="P142" s="172"/>
      <c r="Q142" s="103"/>
      <c r="R142" s="265">
        <f t="shared" si="97"/>
        <v>4</v>
      </c>
      <c r="S142" s="266">
        <f t="shared" si="99"/>
        <v>0</v>
      </c>
      <c r="T142" s="267"/>
      <c r="U142" s="202" t="s">
        <v>264</v>
      </c>
      <c r="V142" s="134">
        <v>4</v>
      </c>
      <c r="W142" s="165" t="s">
        <v>323</v>
      </c>
      <c r="X142" s="170"/>
      <c r="Y142" s="170" t="s">
        <v>64</v>
      </c>
    </row>
    <row r="143" spans="1:25" ht="13.5" thickBot="1">
      <c r="A143" s="299"/>
      <c r="B143" s="316"/>
      <c r="C143" s="316"/>
      <c r="D143" s="321"/>
      <c r="E143" s="323"/>
      <c r="F143" s="49">
        <v>16</v>
      </c>
      <c r="G143" s="234" t="s">
        <v>32</v>
      </c>
      <c r="H143" s="46" t="s">
        <v>34</v>
      </c>
      <c r="I143" s="8"/>
      <c r="J143" s="4">
        <v>1.7</v>
      </c>
      <c r="K143" s="172">
        <f t="shared" ref="K143" si="105">SUM(J143-M143)</f>
        <v>1.7</v>
      </c>
      <c r="L143" s="172"/>
      <c r="M143" s="27"/>
      <c r="N143" s="98">
        <v>1.7</v>
      </c>
      <c r="O143" s="172">
        <f t="shared" ref="O143" si="106">SUM(N143-Q143)</f>
        <v>1.7</v>
      </c>
      <c r="P143" s="172"/>
      <c r="Q143" s="103"/>
      <c r="R143" s="265">
        <f t="shared" si="97"/>
        <v>1.7</v>
      </c>
      <c r="S143" s="266">
        <f t="shared" si="99"/>
        <v>0</v>
      </c>
      <c r="T143" s="267"/>
      <c r="U143" s="111" t="s">
        <v>132</v>
      </c>
      <c r="V143" s="100" t="s">
        <v>197</v>
      </c>
      <c r="W143" s="100" t="s">
        <v>324</v>
      </c>
      <c r="X143" s="170"/>
      <c r="Y143" s="230" t="s">
        <v>66</v>
      </c>
    </row>
    <row r="144" spans="1:25" ht="13.5" thickBot="1">
      <c r="A144" s="299"/>
      <c r="B144" s="316"/>
      <c r="C144" s="316"/>
      <c r="D144" s="321"/>
      <c r="E144" s="323"/>
      <c r="F144" s="51"/>
      <c r="G144" s="310" t="s">
        <v>30</v>
      </c>
      <c r="H144" s="311"/>
      <c r="I144" s="35">
        <f t="shared" ref="I144:M144" si="107">SUM(I141:I143)</f>
        <v>0</v>
      </c>
      <c r="J144" s="35">
        <f t="shared" si="107"/>
        <v>5.7</v>
      </c>
      <c r="K144" s="35">
        <f t="shared" si="107"/>
        <v>5.7</v>
      </c>
      <c r="L144" s="35">
        <f t="shared" si="107"/>
        <v>0</v>
      </c>
      <c r="M144" s="37">
        <f t="shared" si="107"/>
        <v>0</v>
      </c>
      <c r="N144" s="35">
        <f t="shared" ref="N144:Q144" si="108">SUM(N141:N143)</f>
        <v>5.7</v>
      </c>
      <c r="O144" s="35">
        <f t="shared" si="108"/>
        <v>5.7</v>
      </c>
      <c r="P144" s="35">
        <f t="shared" si="108"/>
        <v>0</v>
      </c>
      <c r="Q144" s="35">
        <f t="shared" si="108"/>
        <v>0</v>
      </c>
      <c r="R144" s="265">
        <f t="shared" si="97"/>
        <v>5.7</v>
      </c>
      <c r="S144" s="266">
        <f t="shared" si="99"/>
        <v>0</v>
      </c>
      <c r="T144" s="267"/>
      <c r="U144" s="170"/>
      <c r="V144" s="178"/>
      <c r="W144" s="178"/>
      <c r="X144" s="178"/>
      <c r="Y144" s="230"/>
    </row>
    <row r="145" spans="1:25" ht="25.5">
      <c r="A145" s="299" t="s">
        <v>9</v>
      </c>
      <c r="B145" s="316" t="s">
        <v>9</v>
      </c>
      <c r="C145" s="316" t="s">
        <v>11</v>
      </c>
      <c r="D145" s="321" t="s">
        <v>122</v>
      </c>
      <c r="E145" s="323" t="s">
        <v>176</v>
      </c>
      <c r="F145" s="61">
        <v>13</v>
      </c>
      <c r="G145" s="59" t="s">
        <v>32</v>
      </c>
      <c r="H145" s="44" t="s">
        <v>33</v>
      </c>
      <c r="I145" s="176"/>
      <c r="J145" s="174">
        <v>7.6</v>
      </c>
      <c r="K145" s="27">
        <f>SUM(J145-M145)</f>
        <v>7.6</v>
      </c>
      <c r="L145" s="172"/>
      <c r="M145" s="27"/>
      <c r="N145" s="109">
        <v>7.6</v>
      </c>
      <c r="O145" s="27">
        <f>SUM(N145-Q145)</f>
        <v>7.6</v>
      </c>
      <c r="P145" s="172"/>
      <c r="Q145" s="103"/>
      <c r="R145" s="265">
        <f t="shared" si="97"/>
        <v>7.6</v>
      </c>
      <c r="S145" s="266">
        <f t="shared" si="99"/>
        <v>0</v>
      </c>
      <c r="T145" s="267"/>
      <c r="U145" s="111" t="s">
        <v>169</v>
      </c>
      <c r="V145" s="134" t="s">
        <v>280</v>
      </c>
      <c r="W145" s="134" t="s">
        <v>326</v>
      </c>
      <c r="X145" s="170"/>
      <c r="Y145" s="170" t="s">
        <v>64</v>
      </c>
    </row>
    <row r="146" spans="1:25">
      <c r="A146" s="299"/>
      <c r="B146" s="316"/>
      <c r="C146" s="316"/>
      <c r="D146" s="321"/>
      <c r="E146" s="323"/>
      <c r="F146" s="177">
        <v>1</v>
      </c>
      <c r="G146" s="236" t="s">
        <v>32</v>
      </c>
      <c r="H146" s="173" t="s">
        <v>62</v>
      </c>
      <c r="I146" s="176"/>
      <c r="J146" s="174">
        <v>4</v>
      </c>
      <c r="K146" s="27">
        <f t="shared" ref="K146:K148" si="109">SUM(J146-M146)</f>
        <v>4</v>
      </c>
      <c r="L146" s="171"/>
      <c r="M146" s="175"/>
      <c r="N146" s="102">
        <v>0</v>
      </c>
      <c r="O146" s="27">
        <f t="shared" ref="O146:O148" si="110">SUM(N146-Q146)</f>
        <v>0</v>
      </c>
      <c r="P146" s="171"/>
      <c r="Q146" s="144"/>
      <c r="R146" s="265">
        <f t="shared" si="97"/>
        <v>0</v>
      </c>
      <c r="S146" s="266">
        <f t="shared" si="99"/>
        <v>4</v>
      </c>
      <c r="T146" s="267"/>
      <c r="U146" s="111" t="s">
        <v>225</v>
      </c>
      <c r="V146" s="134">
        <v>1</v>
      </c>
      <c r="W146" s="134">
        <v>0</v>
      </c>
      <c r="X146" s="170"/>
      <c r="Y146" s="170" t="s">
        <v>49</v>
      </c>
    </row>
    <row r="147" spans="1:25">
      <c r="A147" s="299"/>
      <c r="B147" s="316"/>
      <c r="C147" s="316"/>
      <c r="D147" s="321"/>
      <c r="E147" s="323"/>
      <c r="F147" s="49">
        <v>16</v>
      </c>
      <c r="G147" s="236" t="s">
        <v>32</v>
      </c>
      <c r="H147" s="46" t="s">
        <v>34</v>
      </c>
      <c r="I147" s="176"/>
      <c r="J147" s="174">
        <v>1</v>
      </c>
      <c r="K147" s="27">
        <f t="shared" si="109"/>
        <v>1</v>
      </c>
      <c r="L147" s="171"/>
      <c r="M147" s="175"/>
      <c r="N147" s="101">
        <v>0.4</v>
      </c>
      <c r="O147" s="27">
        <f t="shared" si="110"/>
        <v>0.4</v>
      </c>
      <c r="P147" s="171"/>
      <c r="Q147" s="144"/>
      <c r="R147" s="265">
        <f t="shared" si="97"/>
        <v>0.4</v>
      </c>
      <c r="S147" s="266">
        <f t="shared" si="99"/>
        <v>0.6</v>
      </c>
      <c r="T147" s="267"/>
      <c r="U147" s="170" t="s">
        <v>60</v>
      </c>
      <c r="V147" s="178" t="s">
        <v>199</v>
      </c>
      <c r="W147" s="178" t="s">
        <v>325</v>
      </c>
      <c r="X147" s="170"/>
      <c r="Y147" s="230" t="s">
        <v>66</v>
      </c>
    </row>
    <row r="148" spans="1:25" ht="13.5" thickBot="1">
      <c r="A148" s="299"/>
      <c r="B148" s="316"/>
      <c r="C148" s="316"/>
      <c r="D148" s="321"/>
      <c r="E148" s="323"/>
      <c r="F148" s="49">
        <v>15</v>
      </c>
      <c r="G148" s="234" t="s">
        <v>32</v>
      </c>
      <c r="H148" s="32" t="s">
        <v>34</v>
      </c>
      <c r="I148" s="9"/>
      <c r="J148" s="5">
        <v>2.7</v>
      </c>
      <c r="K148" s="27">
        <f t="shared" si="109"/>
        <v>2.7</v>
      </c>
      <c r="L148" s="6"/>
      <c r="M148" s="47"/>
      <c r="N148" s="98">
        <v>2.7</v>
      </c>
      <c r="O148" s="27">
        <f t="shared" si="110"/>
        <v>2.7</v>
      </c>
      <c r="P148" s="6"/>
      <c r="Q148" s="275"/>
      <c r="R148" s="265">
        <f t="shared" si="97"/>
        <v>2.7</v>
      </c>
      <c r="S148" s="266">
        <f t="shared" si="99"/>
        <v>0</v>
      </c>
      <c r="T148" s="267"/>
      <c r="U148" s="170" t="s">
        <v>60</v>
      </c>
      <c r="V148" s="178">
        <v>3</v>
      </c>
      <c r="W148" s="178">
        <v>8</v>
      </c>
      <c r="X148" s="288"/>
      <c r="Y148" s="170" t="s">
        <v>63</v>
      </c>
    </row>
    <row r="149" spans="1:25" ht="13.5" thickBot="1">
      <c r="A149" s="299"/>
      <c r="B149" s="316"/>
      <c r="C149" s="316"/>
      <c r="D149" s="321"/>
      <c r="E149" s="323"/>
      <c r="F149" s="61"/>
      <c r="G149" s="310" t="s">
        <v>30</v>
      </c>
      <c r="H149" s="311"/>
      <c r="I149" s="35">
        <f t="shared" ref="I149:Q149" si="111">SUM(I145:I148)</f>
        <v>0</v>
      </c>
      <c r="J149" s="35">
        <f t="shared" si="111"/>
        <v>15.3</v>
      </c>
      <c r="K149" s="35">
        <f t="shared" si="111"/>
        <v>15.3</v>
      </c>
      <c r="L149" s="35">
        <f t="shared" si="111"/>
        <v>0</v>
      </c>
      <c r="M149" s="37">
        <f t="shared" si="111"/>
        <v>0</v>
      </c>
      <c r="N149" s="35">
        <f t="shared" si="111"/>
        <v>10.7</v>
      </c>
      <c r="O149" s="35">
        <f t="shared" si="111"/>
        <v>10.7</v>
      </c>
      <c r="P149" s="35">
        <f t="shared" si="111"/>
        <v>0</v>
      </c>
      <c r="Q149" s="35">
        <f t="shared" si="111"/>
        <v>0</v>
      </c>
      <c r="R149" s="265">
        <f t="shared" si="97"/>
        <v>10.7</v>
      </c>
      <c r="S149" s="266">
        <f t="shared" si="99"/>
        <v>4.6000000000000014</v>
      </c>
      <c r="T149" s="267"/>
      <c r="U149" s="19"/>
      <c r="V149" s="178"/>
      <c r="W149" s="178"/>
      <c r="X149" s="178"/>
      <c r="Y149" s="230"/>
    </row>
    <row r="150" spans="1:25">
      <c r="A150" s="299" t="s">
        <v>9</v>
      </c>
      <c r="B150" s="316" t="s">
        <v>9</v>
      </c>
      <c r="C150" s="316" t="s">
        <v>12</v>
      </c>
      <c r="D150" s="321" t="s">
        <v>122</v>
      </c>
      <c r="E150" s="323" t="s">
        <v>52</v>
      </c>
      <c r="F150" s="49">
        <v>14</v>
      </c>
      <c r="G150" s="7" t="s">
        <v>32</v>
      </c>
      <c r="H150" s="44" t="s">
        <v>35</v>
      </c>
      <c r="I150" s="25"/>
      <c r="J150" s="4">
        <v>7.7</v>
      </c>
      <c r="K150" s="172">
        <f t="shared" ref="K150:K153" si="112">SUM(J150-M150)</f>
        <v>7.7</v>
      </c>
      <c r="L150" s="6"/>
      <c r="M150" s="47"/>
      <c r="N150" s="98">
        <v>7.7</v>
      </c>
      <c r="O150" s="172">
        <f t="shared" ref="O150:O153" si="113">SUM(N150-Q150)</f>
        <v>7.7</v>
      </c>
      <c r="P150" s="6"/>
      <c r="Q150" s="275"/>
      <c r="R150" s="265">
        <f t="shared" si="97"/>
        <v>7.7</v>
      </c>
      <c r="S150" s="266">
        <f t="shared" si="99"/>
        <v>0</v>
      </c>
      <c r="T150" s="267"/>
      <c r="U150" s="111" t="s">
        <v>170</v>
      </c>
      <c r="V150" s="100" t="s">
        <v>192</v>
      </c>
      <c r="W150" s="100" t="s">
        <v>327</v>
      </c>
      <c r="X150" s="170"/>
      <c r="Y150" s="170" t="s">
        <v>65</v>
      </c>
    </row>
    <row r="151" spans="1:25">
      <c r="A151" s="299"/>
      <c r="B151" s="316"/>
      <c r="C151" s="316"/>
      <c r="D151" s="321"/>
      <c r="E151" s="323"/>
      <c r="F151" s="63">
        <v>16</v>
      </c>
      <c r="G151" s="235" t="s">
        <v>32</v>
      </c>
      <c r="H151" s="162" t="s">
        <v>34</v>
      </c>
      <c r="I151" s="9"/>
      <c r="J151" s="5">
        <v>2.9</v>
      </c>
      <c r="K151" s="172">
        <f t="shared" si="112"/>
        <v>2.9</v>
      </c>
      <c r="L151" s="6"/>
      <c r="M151" s="47"/>
      <c r="N151" s="274">
        <v>2</v>
      </c>
      <c r="O151" s="172">
        <f t="shared" si="113"/>
        <v>2</v>
      </c>
      <c r="P151" s="6"/>
      <c r="Q151" s="275"/>
      <c r="R151" s="265">
        <f t="shared" si="97"/>
        <v>2</v>
      </c>
      <c r="S151" s="266">
        <f t="shared" si="99"/>
        <v>0.89999999999999991</v>
      </c>
      <c r="T151" s="267"/>
      <c r="U151" s="293" t="s">
        <v>170</v>
      </c>
      <c r="V151" s="166" t="s">
        <v>200</v>
      </c>
      <c r="W151" s="163" t="s">
        <v>328</v>
      </c>
      <c r="X151" s="170"/>
      <c r="Y151" s="170" t="s">
        <v>66</v>
      </c>
    </row>
    <row r="152" spans="1:25" ht="25.5">
      <c r="A152" s="299"/>
      <c r="B152" s="316"/>
      <c r="C152" s="316"/>
      <c r="D152" s="321"/>
      <c r="E152" s="323"/>
      <c r="F152" s="53">
        <v>16</v>
      </c>
      <c r="G152" s="7" t="s">
        <v>32</v>
      </c>
      <c r="H152" s="162" t="s">
        <v>34</v>
      </c>
      <c r="I152" s="9"/>
      <c r="J152" s="5">
        <v>3</v>
      </c>
      <c r="K152" s="172">
        <f t="shared" si="112"/>
        <v>3</v>
      </c>
      <c r="L152" s="6"/>
      <c r="M152" s="47"/>
      <c r="N152" s="274">
        <v>5</v>
      </c>
      <c r="O152" s="172">
        <f t="shared" si="113"/>
        <v>5</v>
      </c>
      <c r="P152" s="6"/>
      <c r="Q152" s="275"/>
      <c r="R152" s="265">
        <f t="shared" si="97"/>
        <v>5</v>
      </c>
      <c r="S152" s="266">
        <f t="shared" si="99"/>
        <v>-2</v>
      </c>
      <c r="T152" s="267"/>
      <c r="U152" s="293" t="s">
        <v>329</v>
      </c>
      <c r="V152" s="166" t="s">
        <v>322</v>
      </c>
      <c r="W152" s="163"/>
      <c r="X152" s="3"/>
      <c r="Y152" s="170" t="s">
        <v>66</v>
      </c>
    </row>
    <row r="153" spans="1:25" ht="13.5" thickBot="1">
      <c r="A153" s="299"/>
      <c r="B153" s="316"/>
      <c r="C153" s="316"/>
      <c r="D153" s="321"/>
      <c r="E153" s="323"/>
      <c r="F153" s="61">
        <v>13</v>
      </c>
      <c r="G153" s="31" t="s">
        <v>32</v>
      </c>
      <c r="H153" s="32" t="s">
        <v>33</v>
      </c>
      <c r="I153" s="50"/>
      <c r="J153" s="5">
        <v>1.7</v>
      </c>
      <c r="K153" s="172">
        <f t="shared" si="112"/>
        <v>1.7</v>
      </c>
      <c r="L153" s="6"/>
      <c r="M153" s="47"/>
      <c r="N153" s="274">
        <v>1.7</v>
      </c>
      <c r="O153" s="172">
        <f t="shared" si="113"/>
        <v>1.7</v>
      </c>
      <c r="P153" s="6"/>
      <c r="Q153" s="275"/>
      <c r="R153" s="265">
        <f t="shared" si="97"/>
        <v>1.7</v>
      </c>
      <c r="S153" s="266">
        <f t="shared" si="99"/>
        <v>0</v>
      </c>
      <c r="T153" s="267"/>
      <c r="U153" s="293" t="s">
        <v>170</v>
      </c>
      <c r="V153" s="100" t="s">
        <v>198</v>
      </c>
      <c r="W153" s="100" t="s">
        <v>330</v>
      </c>
      <c r="X153" s="288"/>
      <c r="Y153" s="170" t="s">
        <v>64</v>
      </c>
    </row>
    <row r="154" spans="1:25" ht="13.5" thickBot="1">
      <c r="A154" s="299"/>
      <c r="B154" s="316"/>
      <c r="C154" s="316"/>
      <c r="D154" s="321"/>
      <c r="E154" s="323"/>
      <c r="F154" s="51"/>
      <c r="G154" s="310" t="s">
        <v>30</v>
      </c>
      <c r="H154" s="311"/>
      <c r="I154" s="35">
        <f>SUM(I150:I153)</f>
        <v>0</v>
      </c>
      <c r="J154" s="35">
        <f>SUM(J150:J153)</f>
        <v>15.299999999999999</v>
      </c>
      <c r="K154" s="35">
        <f t="shared" ref="K154:M154" si="114">SUM(K150:K153)</f>
        <v>15.299999999999999</v>
      </c>
      <c r="L154" s="35">
        <f t="shared" si="114"/>
        <v>0</v>
      </c>
      <c r="M154" s="37">
        <f t="shared" si="114"/>
        <v>0</v>
      </c>
      <c r="N154" s="35">
        <f>SUM(N150:N153)</f>
        <v>16.399999999999999</v>
      </c>
      <c r="O154" s="35">
        <f t="shared" ref="O154:Q154" si="115">SUM(O150:O153)</f>
        <v>16.399999999999999</v>
      </c>
      <c r="P154" s="35">
        <f t="shared" si="115"/>
        <v>0</v>
      </c>
      <c r="Q154" s="35">
        <f t="shared" si="115"/>
        <v>0</v>
      </c>
      <c r="R154" s="265">
        <f t="shared" si="97"/>
        <v>16.399999999999999</v>
      </c>
      <c r="S154" s="266">
        <f t="shared" si="99"/>
        <v>-1.0999999999999996</v>
      </c>
      <c r="T154" s="267"/>
      <c r="U154" s="121"/>
      <c r="V154" s="93"/>
      <c r="W154" s="93"/>
      <c r="X154" s="93"/>
      <c r="Y154" s="230"/>
    </row>
    <row r="155" spans="1:25" ht="13.5" thickBot="1">
      <c r="A155" s="226" t="s">
        <v>9</v>
      </c>
      <c r="B155" s="230" t="s">
        <v>9</v>
      </c>
      <c r="C155" s="73"/>
      <c r="D155" s="74"/>
      <c r="E155" s="319" t="s">
        <v>29</v>
      </c>
      <c r="F155" s="320"/>
      <c r="G155" s="320"/>
      <c r="H155" s="320"/>
      <c r="I155" s="79">
        <f t="shared" ref="I155:Q155" si="116">(I136+I140+I144+I149+I154)</f>
        <v>0</v>
      </c>
      <c r="J155" s="79">
        <f t="shared" si="116"/>
        <v>111.756</v>
      </c>
      <c r="K155" s="79">
        <f t="shared" si="116"/>
        <v>79</v>
      </c>
      <c r="L155" s="79">
        <f t="shared" si="116"/>
        <v>0</v>
      </c>
      <c r="M155" s="281">
        <f t="shared" si="116"/>
        <v>32.756</v>
      </c>
      <c r="N155" s="79">
        <f t="shared" si="116"/>
        <v>87.5</v>
      </c>
      <c r="O155" s="79">
        <f t="shared" si="116"/>
        <v>87.5</v>
      </c>
      <c r="P155" s="79">
        <f t="shared" si="116"/>
        <v>0</v>
      </c>
      <c r="Q155" s="79">
        <f t="shared" si="116"/>
        <v>0</v>
      </c>
      <c r="R155" s="265">
        <f t="shared" si="97"/>
        <v>87.5</v>
      </c>
      <c r="S155" s="266">
        <f t="shared" si="99"/>
        <v>24.256</v>
      </c>
      <c r="T155" s="267"/>
      <c r="U155" s="170"/>
      <c r="V155" s="178"/>
      <c r="W155" s="178"/>
      <c r="X155" s="178"/>
      <c r="Y155" s="230"/>
    </row>
    <row r="156" spans="1:25" ht="13.5" thickBot="1">
      <c r="A156" s="226" t="s">
        <v>9</v>
      </c>
      <c r="B156" s="7"/>
      <c r="C156" s="73"/>
      <c r="D156" s="74"/>
      <c r="E156" s="307" t="s">
        <v>38</v>
      </c>
      <c r="F156" s="308"/>
      <c r="G156" s="308"/>
      <c r="H156" s="308"/>
      <c r="I156" s="35">
        <f t="shared" ref="I156:Q156" si="117">SUM(I131+I155)</f>
        <v>0</v>
      </c>
      <c r="J156" s="35">
        <f t="shared" si="117"/>
        <v>1599.0560000000003</v>
      </c>
      <c r="K156" s="35">
        <f t="shared" si="117"/>
        <v>1515.7</v>
      </c>
      <c r="L156" s="35">
        <f t="shared" si="117"/>
        <v>1106.8999999999999</v>
      </c>
      <c r="M156" s="37">
        <f t="shared" si="117"/>
        <v>83.355999999999995</v>
      </c>
      <c r="N156" s="35">
        <f t="shared" si="117"/>
        <v>1516.4999999999998</v>
      </c>
      <c r="O156" s="35">
        <f t="shared" si="117"/>
        <v>1504.6999999999998</v>
      </c>
      <c r="P156" s="35">
        <f t="shared" si="117"/>
        <v>1174.9999999999998</v>
      </c>
      <c r="Q156" s="35">
        <f t="shared" si="117"/>
        <v>11.8</v>
      </c>
      <c r="R156" s="265">
        <f t="shared" si="97"/>
        <v>1516.4999999999998</v>
      </c>
      <c r="S156" s="266">
        <f t="shared" si="99"/>
        <v>82.556000000000495</v>
      </c>
      <c r="T156" s="267"/>
      <c r="U156" s="170"/>
      <c r="V156" s="178"/>
      <c r="W156" s="178"/>
      <c r="X156" s="178"/>
      <c r="Y156" s="230"/>
    </row>
    <row r="157" spans="1:25" ht="23.25" thickBot="1">
      <c r="A157" s="226" t="s">
        <v>10</v>
      </c>
      <c r="B157" s="231"/>
      <c r="C157" s="75"/>
      <c r="D157" s="76" t="s">
        <v>88</v>
      </c>
      <c r="E157" s="303" t="s">
        <v>89</v>
      </c>
      <c r="F157" s="304"/>
      <c r="G157" s="304"/>
      <c r="H157" s="304"/>
      <c r="I157" s="115"/>
      <c r="J157" s="115"/>
      <c r="K157" s="115"/>
      <c r="L157" s="115"/>
      <c r="M157" s="115"/>
      <c r="N157" s="115"/>
      <c r="O157" s="115"/>
      <c r="P157" s="115"/>
      <c r="Q157" s="115"/>
      <c r="R157" s="265">
        <f t="shared" si="97"/>
        <v>0</v>
      </c>
      <c r="S157" s="266">
        <f t="shared" si="99"/>
        <v>0</v>
      </c>
      <c r="T157" s="267"/>
      <c r="U157" s="170"/>
      <c r="V157" s="178"/>
      <c r="W157" s="178"/>
      <c r="X157" s="178"/>
      <c r="Y157" s="170"/>
    </row>
    <row r="158" spans="1:25" ht="13.5" thickBot="1">
      <c r="A158" s="225" t="s">
        <v>10</v>
      </c>
      <c r="B158" s="224" t="s">
        <v>8</v>
      </c>
      <c r="C158" s="229"/>
      <c r="D158" s="58"/>
      <c r="E158" s="305" t="s">
        <v>68</v>
      </c>
      <c r="F158" s="306"/>
      <c r="G158" s="306"/>
      <c r="H158" s="306"/>
      <c r="I158" s="95"/>
      <c r="J158" s="95"/>
      <c r="K158" s="95"/>
      <c r="L158" s="95"/>
      <c r="M158" s="95"/>
      <c r="N158" s="95"/>
      <c r="O158" s="95"/>
      <c r="P158" s="95"/>
      <c r="Q158" s="95"/>
      <c r="R158" s="265">
        <f t="shared" si="97"/>
        <v>0</v>
      </c>
      <c r="S158" s="266">
        <f t="shared" si="99"/>
        <v>0</v>
      </c>
      <c r="T158" s="267"/>
      <c r="U158" s="170"/>
      <c r="V158" s="178"/>
      <c r="W158" s="178"/>
      <c r="X158" s="178"/>
      <c r="Y158" s="170"/>
    </row>
    <row r="159" spans="1:25" ht="40.5" customHeight="1">
      <c r="A159" s="299" t="s">
        <v>10</v>
      </c>
      <c r="B159" s="316" t="s">
        <v>8</v>
      </c>
      <c r="C159" s="316" t="s">
        <v>8</v>
      </c>
      <c r="D159" s="321" t="s">
        <v>179</v>
      </c>
      <c r="E159" s="323" t="s">
        <v>144</v>
      </c>
      <c r="F159" s="49">
        <v>1</v>
      </c>
      <c r="G159" s="48" t="s">
        <v>32</v>
      </c>
      <c r="H159" s="173" t="s">
        <v>62</v>
      </c>
      <c r="I159" s="25"/>
      <c r="J159" s="137">
        <v>7.4</v>
      </c>
      <c r="K159" s="172">
        <f>SUM(J159-M159)</f>
        <v>7.4</v>
      </c>
      <c r="L159" s="138"/>
      <c r="M159" s="139"/>
      <c r="N159" s="109">
        <v>3.8</v>
      </c>
      <c r="O159" s="138">
        <f>SUM(N159-Q159)</f>
        <v>3.8</v>
      </c>
      <c r="P159" s="138"/>
      <c r="Q159" s="145"/>
      <c r="R159" s="265">
        <f t="shared" si="97"/>
        <v>3.8</v>
      </c>
      <c r="S159" s="266">
        <f t="shared" si="99"/>
        <v>3.6000000000000005</v>
      </c>
      <c r="T159" s="267"/>
      <c r="U159" s="170" t="s">
        <v>222</v>
      </c>
      <c r="V159" s="106" t="s">
        <v>278</v>
      </c>
      <c r="W159" s="106" t="s">
        <v>278</v>
      </c>
      <c r="X159" s="170"/>
      <c r="Y159" s="170" t="s">
        <v>49</v>
      </c>
    </row>
    <row r="160" spans="1:25" ht="13.5" thickBot="1">
      <c r="A160" s="299"/>
      <c r="B160" s="316"/>
      <c r="C160" s="316"/>
      <c r="D160" s="321"/>
      <c r="E160" s="323"/>
      <c r="F160" s="49">
        <v>1</v>
      </c>
      <c r="G160" s="236" t="s">
        <v>32</v>
      </c>
      <c r="H160" s="42" t="s">
        <v>62</v>
      </c>
      <c r="I160" s="176"/>
      <c r="J160" s="174"/>
      <c r="K160" s="172">
        <f>SUM(J160-M160)</f>
        <v>0</v>
      </c>
      <c r="L160" s="171"/>
      <c r="M160" s="175"/>
      <c r="N160" s="102">
        <v>3.6</v>
      </c>
      <c r="O160" s="172">
        <f>SUM(N160-Q160)</f>
        <v>3.6</v>
      </c>
      <c r="P160" s="171"/>
      <c r="Q160" s="144"/>
      <c r="R160" s="265">
        <f t="shared" si="97"/>
        <v>3.6</v>
      </c>
      <c r="S160" s="266">
        <f t="shared" si="99"/>
        <v>-3.6</v>
      </c>
      <c r="T160" s="267"/>
      <c r="U160" s="244"/>
      <c r="V160" s="178"/>
      <c r="W160" s="178"/>
      <c r="X160" s="170"/>
      <c r="Y160" s="170" t="s">
        <v>49</v>
      </c>
    </row>
    <row r="161" spans="1:25" ht="13.5" thickBot="1">
      <c r="A161" s="299"/>
      <c r="B161" s="316"/>
      <c r="C161" s="316"/>
      <c r="D161" s="321"/>
      <c r="E161" s="323"/>
      <c r="F161" s="49"/>
      <c r="G161" s="387" t="s">
        <v>30</v>
      </c>
      <c r="H161" s="311"/>
      <c r="I161" s="35">
        <f t="shared" ref="I161" si="118">SUM(I159:I160)</f>
        <v>0</v>
      </c>
      <c r="J161" s="36">
        <f t="shared" ref="J161:M161" si="119">SUM(J159:J160)</f>
        <v>7.4</v>
      </c>
      <c r="K161" s="35">
        <f t="shared" si="119"/>
        <v>7.4</v>
      </c>
      <c r="L161" s="35">
        <f t="shared" si="119"/>
        <v>0</v>
      </c>
      <c r="M161" s="37">
        <f t="shared" si="119"/>
        <v>0</v>
      </c>
      <c r="N161" s="35">
        <f t="shared" ref="N161:Q161" si="120">SUM(N159:N160)</f>
        <v>7.4</v>
      </c>
      <c r="O161" s="35">
        <f t="shared" si="120"/>
        <v>7.4</v>
      </c>
      <c r="P161" s="35">
        <f t="shared" si="120"/>
        <v>0</v>
      </c>
      <c r="Q161" s="35">
        <f t="shared" si="120"/>
        <v>0</v>
      </c>
      <c r="R161" s="265">
        <f t="shared" si="97"/>
        <v>7.4</v>
      </c>
      <c r="S161" s="266">
        <f t="shared" si="99"/>
        <v>0</v>
      </c>
      <c r="T161" s="267"/>
      <c r="U161" s="170"/>
      <c r="V161" s="178"/>
      <c r="W161" s="178"/>
      <c r="X161" s="178"/>
      <c r="Y161" s="230"/>
    </row>
    <row r="162" spans="1:25" ht="13.5" thickBot="1">
      <c r="A162" s="226" t="s">
        <v>10</v>
      </c>
      <c r="B162" s="230" t="s">
        <v>8</v>
      </c>
      <c r="C162" s="73"/>
      <c r="D162" s="74"/>
      <c r="E162" s="307" t="s">
        <v>29</v>
      </c>
      <c r="F162" s="308"/>
      <c r="G162" s="308"/>
      <c r="H162" s="308"/>
      <c r="I162" s="79">
        <f>(I161)</f>
        <v>0</v>
      </c>
      <c r="J162" s="79">
        <f t="shared" ref="J162:Q162" si="121">(J161)</f>
        <v>7.4</v>
      </c>
      <c r="K162" s="79">
        <f t="shared" si="121"/>
        <v>7.4</v>
      </c>
      <c r="L162" s="79">
        <f t="shared" si="121"/>
        <v>0</v>
      </c>
      <c r="M162" s="79">
        <f t="shared" si="121"/>
        <v>0</v>
      </c>
      <c r="N162" s="79">
        <f t="shared" si="121"/>
        <v>7.4</v>
      </c>
      <c r="O162" s="79">
        <f t="shared" si="121"/>
        <v>7.4</v>
      </c>
      <c r="P162" s="79">
        <f t="shared" si="121"/>
        <v>0</v>
      </c>
      <c r="Q162" s="79">
        <f t="shared" si="121"/>
        <v>0</v>
      </c>
      <c r="R162" s="265">
        <f t="shared" si="97"/>
        <v>7.4</v>
      </c>
      <c r="S162" s="266">
        <f t="shared" si="99"/>
        <v>0</v>
      </c>
      <c r="T162" s="267"/>
      <c r="U162" s="170"/>
      <c r="V162" s="178"/>
      <c r="W162" s="178"/>
      <c r="X162" s="178"/>
      <c r="Y162" s="230"/>
    </row>
    <row r="163" spans="1:25" ht="38.25" customHeight="1" thickBot="1">
      <c r="A163" s="225" t="s">
        <v>10</v>
      </c>
      <c r="B163" s="224" t="s">
        <v>9</v>
      </c>
      <c r="C163" s="229"/>
      <c r="D163" s="58"/>
      <c r="E163" s="305" t="s">
        <v>69</v>
      </c>
      <c r="F163" s="306"/>
      <c r="G163" s="306"/>
      <c r="H163" s="306"/>
      <c r="I163" s="95"/>
      <c r="J163" s="95"/>
      <c r="K163" s="95"/>
      <c r="L163" s="95"/>
      <c r="M163" s="95"/>
      <c r="N163" s="95"/>
      <c r="O163" s="95"/>
      <c r="P163" s="95"/>
      <c r="Q163" s="95"/>
      <c r="R163" s="265">
        <f t="shared" si="97"/>
        <v>0</v>
      </c>
      <c r="S163" s="266">
        <f t="shared" si="99"/>
        <v>0</v>
      </c>
      <c r="T163" s="267"/>
      <c r="U163" s="170"/>
      <c r="V163" s="178"/>
      <c r="W163" s="178"/>
      <c r="X163" s="178"/>
      <c r="Y163" s="170"/>
    </row>
    <row r="164" spans="1:25" ht="63.75">
      <c r="A164" s="299" t="s">
        <v>10</v>
      </c>
      <c r="B164" s="316" t="s">
        <v>9</v>
      </c>
      <c r="C164" s="316" t="s">
        <v>8</v>
      </c>
      <c r="D164" s="321" t="s">
        <v>180</v>
      </c>
      <c r="E164" s="383" t="s">
        <v>223</v>
      </c>
      <c r="F164" s="69">
        <v>1</v>
      </c>
      <c r="G164" s="235" t="s">
        <v>32</v>
      </c>
      <c r="H164" s="42" t="s">
        <v>62</v>
      </c>
      <c r="I164" s="38"/>
      <c r="J164" s="28">
        <v>3</v>
      </c>
      <c r="K164" s="138">
        <f>SUM(J164-M164)</f>
        <v>3</v>
      </c>
      <c r="L164" s="43"/>
      <c r="M164" s="139"/>
      <c r="N164" s="285">
        <v>2.9</v>
      </c>
      <c r="O164" s="138">
        <f>SUM(N164-Q164)</f>
        <v>2.9</v>
      </c>
      <c r="P164" s="140"/>
      <c r="Q164" s="145"/>
      <c r="R164" s="265">
        <f t="shared" si="97"/>
        <v>2.9</v>
      </c>
      <c r="S164" s="266">
        <f t="shared" si="99"/>
        <v>0.10000000000000009</v>
      </c>
      <c r="T164" s="267"/>
      <c r="U164" s="170" t="s">
        <v>247</v>
      </c>
      <c r="V164" s="106">
        <v>2</v>
      </c>
      <c r="W164" s="151" t="s">
        <v>331</v>
      </c>
      <c r="X164" s="170"/>
      <c r="Y164" s="170" t="s">
        <v>49</v>
      </c>
    </row>
    <row r="165" spans="1:25" s="39" customFormat="1" ht="13.5" thickBot="1">
      <c r="A165" s="299"/>
      <c r="B165" s="316"/>
      <c r="C165" s="316"/>
      <c r="D165" s="321"/>
      <c r="E165" s="334"/>
      <c r="F165" s="49"/>
      <c r="G165" s="31"/>
      <c r="H165" s="32"/>
      <c r="I165" s="9"/>
      <c r="J165" s="5"/>
      <c r="K165" s="43">
        <f>SUM(J165-M165)</f>
        <v>0</v>
      </c>
      <c r="L165" s="6"/>
      <c r="M165" s="64"/>
      <c r="N165" s="274"/>
      <c r="O165" s="43">
        <f>SUM(N165-Q165)</f>
        <v>0</v>
      </c>
      <c r="P165" s="6"/>
      <c r="Q165" s="94"/>
      <c r="R165" s="265">
        <f t="shared" si="97"/>
        <v>0</v>
      </c>
      <c r="S165" s="266">
        <f t="shared" si="99"/>
        <v>0</v>
      </c>
      <c r="T165" s="267"/>
      <c r="U165" s="170"/>
      <c r="V165" s="178"/>
      <c r="W165" s="178"/>
      <c r="X165" s="178"/>
      <c r="Y165" s="170"/>
    </row>
    <row r="166" spans="1:25" ht="13.5" thickBot="1">
      <c r="A166" s="299"/>
      <c r="B166" s="316"/>
      <c r="C166" s="316"/>
      <c r="D166" s="321"/>
      <c r="E166" s="384"/>
      <c r="F166" s="66"/>
      <c r="G166" s="310" t="s">
        <v>30</v>
      </c>
      <c r="H166" s="311"/>
      <c r="I166" s="35">
        <f t="shared" ref="I166" si="122">SUM(I164:I165)</f>
        <v>0</v>
      </c>
      <c r="J166" s="36">
        <f t="shared" ref="J166:M166" si="123">SUM(J164:J165)</f>
        <v>3</v>
      </c>
      <c r="K166" s="35">
        <f t="shared" si="123"/>
        <v>3</v>
      </c>
      <c r="L166" s="35">
        <f t="shared" si="123"/>
        <v>0</v>
      </c>
      <c r="M166" s="37">
        <f t="shared" si="123"/>
        <v>0</v>
      </c>
      <c r="N166" s="35">
        <f t="shared" ref="N166:Q166" si="124">SUM(N164:N165)</f>
        <v>2.9</v>
      </c>
      <c r="O166" s="35">
        <f t="shared" si="124"/>
        <v>2.9</v>
      </c>
      <c r="P166" s="35">
        <f t="shared" si="124"/>
        <v>0</v>
      </c>
      <c r="Q166" s="35">
        <f t="shared" si="124"/>
        <v>0</v>
      </c>
      <c r="R166" s="265">
        <f t="shared" si="97"/>
        <v>2.9</v>
      </c>
      <c r="S166" s="266">
        <f t="shared" si="99"/>
        <v>0.10000000000000009</v>
      </c>
      <c r="T166" s="267"/>
      <c r="U166" s="170"/>
      <c r="V166" s="178"/>
      <c r="W166" s="178"/>
      <c r="X166" s="178"/>
      <c r="Y166" s="230"/>
    </row>
    <row r="167" spans="1:25" ht="224.25" customHeight="1">
      <c r="A167" s="299" t="s">
        <v>10</v>
      </c>
      <c r="B167" s="316" t="s">
        <v>9</v>
      </c>
      <c r="C167" s="316" t="s">
        <v>9</v>
      </c>
      <c r="D167" s="321" t="s">
        <v>180</v>
      </c>
      <c r="E167" s="323" t="s">
        <v>145</v>
      </c>
      <c r="F167" s="49">
        <v>1</v>
      </c>
      <c r="G167" s="236" t="s">
        <v>32</v>
      </c>
      <c r="H167" s="173" t="s">
        <v>62</v>
      </c>
      <c r="I167" s="8"/>
      <c r="J167" s="109">
        <v>4</v>
      </c>
      <c r="K167" s="175">
        <f t="shared" ref="K167:K169" si="125">SUM(J167-M167)</f>
        <v>4</v>
      </c>
      <c r="L167" s="172"/>
      <c r="M167" s="27"/>
      <c r="N167" s="109">
        <v>4</v>
      </c>
      <c r="O167" s="175">
        <f t="shared" ref="O167:O174" si="126">SUM(N167-Q167)</f>
        <v>4</v>
      </c>
      <c r="P167" s="172"/>
      <c r="Q167" s="103"/>
      <c r="R167" s="265">
        <f t="shared" si="97"/>
        <v>4</v>
      </c>
      <c r="S167" s="266">
        <f t="shared" si="99"/>
        <v>0</v>
      </c>
      <c r="T167" s="267"/>
      <c r="U167" s="244" t="s">
        <v>248</v>
      </c>
      <c r="V167" s="151" t="s">
        <v>332</v>
      </c>
      <c r="W167" s="151" t="s">
        <v>333</v>
      </c>
      <c r="X167" s="170"/>
      <c r="Y167" s="170" t="s">
        <v>49</v>
      </c>
    </row>
    <row r="168" spans="1:25" ht="13.5" thickBot="1">
      <c r="A168" s="299"/>
      <c r="B168" s="316"/>
      <c r="C168" s="316"/>
      <c r="D168" s="321"/>
      <c r="E168" s="323"/>
      <c r="F168" s="49"/>
      <c r="G168" s="26"/>
      <c r="H168" s="44"/>
      <c r="I168" s="8"/>
      <c r="J168" s="33"/>
      <c r="K168" s="64">
        <f t="shared" si="125"/>
        <v>0</v>
      </c>
      <c r="L168" s="6"/>
      <c r="M168" s="33"/>
      <c r="N168" s="82"/>
      <c r="O168" s="64">
        <f t="shared" si="126"/>
        <v>0</v>
      </c>
      <c r="P168" s="6"/>
      <c r="Q168" s="211"/>
      <c r="R168" s="265">
        <f t="shared" si="97"/>
        <v>0</v>
      </c>
      <c r="S168" s="266">
        <f t="shared" si="99"/>
        <v>0</v>
      </c>
      <c r="T168" s="267"/>
      <c r="U168" s="114"/>
      <c r="V168" s="49"/>
      <c r="W168" s="178"/>
      <c r="X168" s="178"/>
      <c r="Y168" s="170"/>
    </row>
    <row r="169" spans="1:25" ht="13.5" thickBot="1">
      <c r="A169" s="299"/>
      <c r="B169" s="316"/>
      <c r="C169" s="316"/>
      <c r="D169" s="321"/>
      <c r="E169" s="323"/>
      <c r="F169" s="61"/>
      <c r="G169" s="319" t="s">
        <v>30</v>
      </c>
      <c r="H169" s="388"/>
      <c r="I169" s="35">
        <f t="shared" ref="I169:M169" si="127">SUM(I167:I168)</f>
        <v>0</v>
      </c>
      <c r="J169" s="37">
        <f t="shared" si="127"/>
        <v>4</v>
      </c>
      <c r="K169" s="212">
        <f t="shared" si="125"/>
        <v>4</v>
      </c>
      <c r="L169" s="81">
        <f t="shared" si="127"/>
        <v>0</v>
      </c>
      <c r="M169" s="37">
        <f t="shared" si="127"/>
        <v>0</v>
      </c>
      <c r="N169" s="37">
        <f t="shared" ref="N169" si="128">SUM(N167:N168)</f>
        <v>4</v>
      </c>
      <c r="O169" s="212">
        <f t="shared" si="126"/>
        <v>4</v>
      </c>
      <c r="P169" s="81">
        <f t="shared" ref="P169:Q169" si="129">SUM(P167:P168)</f>
        <v>0</v>
      </c>
      <c r="Q169" s="35">
        <f t="shared" si="129"/>
        <v>0</v>
      </c>
      <c r="R169" s="265">
        <f t="shared" si="97"/>
        <v>4</v>
      </c>
      <c r="S169" s="266">
        <f t="shared" si="99"/>
        <v>0</v>
      </c>
      <c r="T169" s="267"/>
      <c r="U169" s="170"/>
      <c r="V169" s="178"/>
      <c r="W169" s="178"/>
      <c r="X169" s="178"/>
      <c r="Y169" s="230"/>
    </row>
    <row r="170" spans="1:25" ht="37.5" customHeight="1">
      <c r="A170" s="299" t="s">
        <v>10</v>
      </c>
      <c r="B170" s="316" t="s">
        <v>9</v>
      </c>
      <c r="C170" s="316" t="s">
        <v>10</v>
      </c>
      <c r="D170" s="321" t="s">
        <v>181</v>
      </c>
      <c r="E170" s="323" t="s">
        <v>282</v>
      </c>
      <c r="F170" s="49">
        <v>1</v>
      </c>
      <c r="G170" s="23" t="s">
        <v>32</v>
      </c>
      <c r="H170" s="173" t="s">
        <v>62</v>
      </c>
      <c r="I170" s="25"/>
      <c r="J170" s="109">
        <v>3</v>
      </c>
      <c r="K170" s="140">
        <f t="shared" ref="K170:K174" si="130">SUM(J170-M170)</f>
        <v>0.5</v>
      </c>
      <c r="L170" s="138"/>
      <c r="M170" s="139">
        <v>2.5</v>
      </c>
      <c r="N170" s="109">
        <v>1.7</v>
      </c>
      <c r="O170" s="140">
        <f t="shared" si="126"/>
        <v>1.7</v>
      </c>
      <c r="P170" s="138"/>
      <c r="Q170" s="145"/>
      <c r="R170" s="265">
        <f t="shared" si="97"/>
        <v>1.7</v>
      </c>
      <c r="S170" s="266">
        <f t="shared" si="99"/>
        <v>1.3</v>
      </c>
      <c r="T170" s="267"/>
      <c r="U170" s="244" t="s">
        <v>281</v>
      </c>
      <c r="V170" s="178">
        <v>2</v>
      </c>
      <c r="W170" s="178">
        <v>3</v>
      </c>
      <c r="X170" s="170"/>
      <c r="Y170" s="170" t="s">
        <v>49</v>
      </c>
    </row>
    <row r="171" spans="1:25" ht="25.5">
      <c r="A171" s="299"/>
      <c r="B171" s="316"/>
      <c r="C171" s="316"/>
      <c r="D171" s="321"/>
      <c r="E171" s="333"/>
      <c r="F171" s="49">
        <v>1</v>
      </c>
      <c r="G171" s="59" t="s">
        <v>32</v>
      </c>
      <c r="H171" s="173" t="s">
        <v>62</v>
      </c>
      <c r="I171" s="176"/>
      <c r="J171" s="110">
        <v>0.2</v>
      </c>
      <c r="K171" s="172">
        <f t="shared" si="130"/>
        <v>0.2</v>
      </c>
      <c r="L171" s="171"/>
      <c r="M171" s="110"/>
      <c r="N171" s="179">
        <v>0.2</v>
      </c>
      <c r="O171" s="172">
        <f t="shared" si="126"/>
        <v>0.2</v>
      </c>
      <c r="P171" s="171"/>
      <c r="Q171" s="122"/>
      <c r="R171" s="265">
        <f t="shared" si="97"/>
        <v>0.2</v>
      </c>
      <c r="S171" s="266">
        <f t="shared" si="99"/>
        <v>0</v>
      </c>
      <c r="T171" s="267"/>
      <c r="U171" s="244" t="s">
        <v>279</v>
      </c>
      <c r="V171" s="178">
        <v>2</v>
      </c>
      <c r="W171" s="178">
        <v>3</v>
      </c>
      <c r="X171" s="170"/>
      <c r="Y171" s="170" t="s">
        <v>49</v>
      </c>
    </row>
    <row r="172" spans="1:25" ht="25.5">
      <c r="A172" s="299"/>
      <c r="B172" s="316"/>
      <c r="C172" s="316"/>
      <c r="D172" s="321"/>
      <c r="E172" s="333"/>
      <c r="F172" s="49">
        <v>15</v>
      </c>
      <c r="G172" s="59" t="s">
        <v>32</v>
      </c>
      <c r="H172" s="173" t="s">
        <v>34</v>
      </c>
      <c r="I172" s="176"/>
      <c r="J172" s="110">
        <v>0.4</v>
      </c>
      <c r="K172" s="172">
        <f t="shared" si="130"/>
        <v>0.4</v>
      </c>
      <c r="L172" s="171"/>
      <c r="M172" s="110"/>
      <c r="N172" s="179"/>
      <c r="O172" s="172">
        <f t="shared" si="126"/>
        <v>0</v>
      </c>
      <c r="P172" s="171"/>
      <c r="Q172" s="122"/>
      <c r="R172" s="265">
        <f t="shared" si="97"/>
        <v>0</v>
      </c>
      <c r="S172" s="266">
        <f t="shared" si="99"/>
        <v>0.4</v>
      </c>
      <c r="T172" s="267"/>
      <c r="U172" s="170" t="s">
        <v>265</v>
      </c>
      <c r="V172" s="178" t="s">
        <v>253</v>
      </c>
      <c r="W172" s="178">
        <v>0</v>
      </c>
      <c r="X172" s="178"/>
      <c r="Y172" s="170" t="s">
        <v>63</v>
      </c>
    </row>
    <row r="173" spans="1:25">
      <c r="A173" s="299"/>
      <c r="B173" s="316"/>
      <c r="C173" s="316"/>
      <c r="D173" s="321"/>
      <c r="E173" s="333"/>
      <c r="F173" s="49">
        <v>15</v>
      </c>
      <c r="G173" s="59" t="s">
        <v>138</v>
      </c>
      <c r="H173" s="173"/>
      <c r="I173" s="176"/>
      <c r="J173" s="110">
        <v>2.1</v>
      </c>
      <c r="K173" s="172">
        <f t="shared" si="130"/>
        <v>2.1</v>
      </c>
      <c r="L173" s="171"/>
      <c r="M173" s="110"/>
      <c r="N173" s="179"/>
      <c r="O173" s="172">
        <f t="shared" si="126"/>
        <v>0</v>
      </c>
      <c r="P173" s="171"/>
      <c r="Q173" s="122"/>
      <c r="R173" s="265">
        <f t="shared" si="97"/>
        <v>0</v>
      </c>
      <c r="S173" s="266">
        <f t="shared" si="99"/>
        <v>2.1</v>
      </c>
      <c r="T173" s="267"/>
      <c r="U173" s="170"/>
      <c r="V173" s="178"/>
      <c r="W173" s="178"/>
      <c r="X173" s="178"/>
      <c r="Y173" s="170" t="s">
        <v>63</v>
      </c>
    </row>
    <row r="174" spans="1:25" ht="64.5" thickBot="1">
      <c r="A174" s="299"/>
      <c r="B174" s="316"/>
      <c r="C174" s="316"/>
      <c r="D174" s="321"/>
      <c r="E174" s="333"/>
      <c r="F174" s="49">
        <v>1</v>
      </c>
      <c r="G174" s="59" t="s">
        <v>32</v>
      </c>
      <c r="H174" s="173" t="s">
        <v>62</v>
      </c>
      <c r="I174" s="176"/>
      <c r="J174" s="110">
        <v>2.5</v>
      </c>
      <c r="K174" s="172">
        <f t="shared" si="130"/>
        <v>2.5</v>
      </c>
      <c r="L174" s="171"/>
      <c r="M174" s="110"/>
      <c r="N174" s="179">
        <v>2.5</v>
      </c>
      <c r="O174" s="172">
        <f t="shared" si="126"/>
        <v>2.5</v>
      </c>
      <c r="P174" s="171"/>
      <c r="Q174" s="122"/>
      <c r="R174" s="265">
        <f t="shared" si="97"/>
        <v>2.5</v>
      </c>
      <c r="S174" s="266">
        <f t="shared" si="99"/>
        <v>0</v>
      </c>
      <c r="T174" s="267"/>
      <c r="U174" s="244" t="s">
        <v>250</v>
      </c>
      <c r="V174" s="178">
        <v>122</v>
      </c>
      <c r="W174" s="178">
        <v>197</v>
      </c>
      <c r="X174" s="170"/>
      <c r="Y174" s="170" t="s">
        <v>49</v>
      </c>
    </row>
    <row r="175" spans="1:25" ht="18.75" customHeight="1" thickBot="1">
      <c r="A175" s="299"/>
      <c r="B175" s="316"/>
      <c r="C175" s="316"/>
      <c r="D175" s="321"/>
      <c r="E175" s="333"/>
      <c r="F175" s="53"/>
      <c r="G175" s="310" t="s">
        <v>30</v>
      </c>
      <c r="H175" s="311"/>
      <c r="I175" s="35">
        <f t="shared" ref="I175:M175" si="131">SUM(I170:I174)</f>
        <v>0</v>
      </c>
      <c r="J175" s="35">
        <f t="shared" si="131"/>
        <v>8.1999999999999993</v>
      </c>
      <c r="K175" s="35">
        <f t="shared" si="131"/>
        <v>5.7</v>
      </c>
      <c r="L175" s="35">
        <f t="shared" si="131"/>
        <v>0</v>
      </c>
      <c r="M175" s="37">
        <f t="shared" si="131"/>
        <v>2.5</v>
      </c>
      <c r="N175" s="35">
        <f t="shared" ref="N175:Q175" si="132">SUM(N170:N174)</f>
        <v>4.4000000000000004</v>
      </c>
      <c r="O175" s="35">
        <f t="shared" si="132"/>
        <v>4.4000000000000004</v>
      </c>
      <c r="P175" s="35">
        <f t="shared" si="132"/>
        <v>0</v>
      </c>
      <c r="Q175" s="35">
        <f t="shared" si="132"/>
        <v>0</v>
      </c>
      <c r="R175" s="265">
        <f t="shared" si="97"/>
        <v>4.4000000000000004</v>
      </c>
      <c r="S175" s="266">
        <f t="shared" si="99"/>
        <v>3.7999999999999989</v>
      </c>
      <c r="T175" s="267"/>
      <c r="U175" s="170"/>
      <c r="V175" s="178"/>
      <c r="W175" s="178"/>
      <c r="X175" s="178"/>
      <c r="Y175" s="230"/>
    </row>
    <row r="176" spans="1:25" ht="25.5">
      <c r="A176" s="299" t="s">
        <v>10</v>
      </c>
      <c r="B176" s="316" t="s">
        <v>9</v>
      </c>
      <c r="C176" s="316" t="s">
        <v>11</v>
      </c>
      <c r="D176" s="321" t="s">
        <v>82</v>
      </c>
      <c r="E176" s="323" t="s">
        <v>251</v>
      </c>
      <c r="F176" s="49">
        <v>1</v>
      </c>
      <c r="G176" s="236" t="s">
        <v>32</v>
      </c>
      <c r="H176" s="173" t="s">
        <v>33</v>
      </c>
      <c r="I176" s="25"/>
      <c r="J176" s="68">
        <v>57</v>
      </c>
      <c r="K176" s="27">
        <f>SUM(J176-M176)</f>
        <v>20.399999999999999</v>
      </c>
      <c r="L176" s="172"/>
      <c r="M176" s="27">
        <v>36.6</v>
      </c>
      <c r="N176" s="83">
        <v>24.1</v>
      </c>
      <c r="O176" s="27">
        <f>SUM(N176-Q176)</f>
        <v>8.5000000000000018</v>
      </c>
      <c r="P176" s="172"/>
      <c r="Q176" s="103">
        <v>15.6</v>
      </c>
      <c r="R176" s="265">
        <f t="shared" si="97"/>
        <v>24.1</v>
      </c>
      <c r="S176" s="266">
        <f t="shared" si="99"/>
        <v>32.9</v>
      </c>
      <c r="T176" s="267"/>
      <c r="U176" s="111" t="s">
        <v>147</v>
      </c>
      <c r="V176" s="124">
        <v>377</v>
      </c>
      <c r="W176" s="178">
        <v>377</v>
      </c>
      <c r="X176" s="170"/>
      <c r="Y176" s="170" t="s">
        <v>49</v>
      </c>
    </row>
    <row r="177" spans="1:25">
      <c r="A177" s="299"/>
      <c r="B177" s="316"/>
      <c r="C177" s="316"/>
      <c r="D177" s="321"/>
      <c r="E177" s="323"/>
      <c r="F177" s="49">
        <v>1</v>
      </c>
      <c r="G177" s="236" t="s">
        <v>286</v>
      </c>
      <c r="H177" s="173" t="s">
        <v>33</v>
      </c>
      <c r="I177" s="8"/>
      <c r="J177" s="68">
        <v>13.4</v>
      </c>
      <c r="K177" s="27">
        <f>SUM(J177-M177)</f>
        <v>2.7000000000000011</v>
      </c>
      <c r="L177" s="172"/>
      <c r="M177" s="27">
        <v>10.7</v>
      </c>
      <c r="N177" s="83">
        <v>2.6</v>
      </c>
      <c r="O177" s="27">
        <f>SUM(N177-Q177)</f>
        <v>0</v>
      </c>
      <c r="P177" s="172"/>
      <c r="Q177" s="103">
        <v>2.6</v>
      </c>
      <c r="R177" s="265">
        <f t="shared" si="97"/>
        <v>2.6</v>
      </c>
      <c r="S177" s="266">
        <f t="shared" si="99"/>
        <v>10.8</v>
      </c>
      <c r="T177" s="267"/>
      <c r="U177" s="111"/>
      <c r="V177" s="124"/>
      <c r="W177" s="178"/>
      <c r="X177" s="170"/>
      <c r="Y177" s="170" t="s">
        <v>49</v>
      </c>
    </row>
    <row r="178" spans="1:25" ht="25.5">
      <c r="A178" s="299"/>
      <c r="B178" s="316"/>
      <c r="C178" s="316"/>
      <c r="D178" s="321"/>
      <c r="E178" s="323"/>
      <c r="F178" s="49">
        <v>1</v>
      </c>
      <c r="G178" s="7" t="s">
        <v>32</v>
      </c>
      <c r="H178" s="44" t="s">
        <v>62</v>
      </c>
      <c r="I178" s="8"/>
      <c r="J178" s="68">
        <v>20</v>
      </c>
      <c r="K178" s="172">
        <f t="shared" ref="K178:K180" si="133">SUM(J178-M178)</f>
        <v>20</v>
      </c>
      <c r="L178" s="172"/>
      <c r="M178" s="68"/>
      <c r="N178" s="83">
        <v>17.3</v>
      </c>
      <c r="O178" s="172">
        <f t="shared" ref="O178:O180" si="134">SUM(N178-Q178)</f>
        <v>17.3</v>
      </c>
      <c r="P178" s="172"/>
      <c r="Q178" s="65"/>
      <c r="R178" s="265">
        <f t="shared" si="97"/>
        <v>17.3</v>
      </c>
      <c r="S178" s="266">
        <f t="shared" si="99"/>
        <v>2.6999999999999993</v>
      </c>
      <c r="T178" s="267"/>
      <c r="U178" s="244" t="s">
        <v>237</v>
      </c>
      <c r="V178" s="178">
        <v>100</v>
      </c>
      <c r="W178" s="178">
        <v>352</v>
      </c>
      <c r="X178" s="170"/>
      <c r="Y178" s="170" t="s">
        <v>49</v>
      </c>
    </row>
    <row r="179" spans="1:25" ht="38.25">
      <c r="A179" s="299"/>
      <c r="B179" s="316"/>
      <c r="C179" s="316"/>
      <c r="D179" s="321"/>
      <c r="E179" s="323"/>
      <c r="F179" s="49">
        <v>1</v>
      </c>
      <c r="G179" s="230" t="s">
        <v>32</v>
      </c>
      <c r="H179" s="203" t="s">
        <v>33</v>
      </c>
      <c r="I179" s="8"/>
      <c r="J179" s="4">
        <v>2</v>
      </c>
      <c r="K179" s="172">
        <f t="shared" si="133"/>
        <v>0</v>
      </c>
      <c r="L179" s="172"/>
      <c r="M179" s="110">
        <v>2</v>
      </c>
      <c r="N179" s="98">
        <v>0</v>
      </c>
      <c r="O179" s="172">
        <f t="shared" si="134"/>
        <v>0</v>
      </c>
      <c r="P179" s="172"/>
      <c r="Q179" s="122"/>
      <c r="R179" s="265">
        <f t="shared" si="97"/>
        <v>0</v>
      </c>
      <c r="S179" s="266">
        <f t="shared" si="99"/>
        <v>2</v>
      </c>
      <c r="T179" s="267"/>
      <c r="U179" s="170" t="s">
        <v>252</v>
      </c>
      <c r="V179" s="178" t="s">
        <v>253</v>
      </c>
      <c r="W179" s="178" t="s">
        <v>334</v>
      </c>
      <c r="X179" s="178"/>
      <c r="Y179" s="230" t="s">
        <v>49</v>
      </c>
    </row>
    <row r="180" spans="1:25" ht="13.5" thickBot="1">
      <c r="A180" s="299"/>
      <c r="B180" s="316"/>
      <c r="C180" s="316"/>
      <c r="D180" s="321"/>
      <c r="E180" s="323"/>
      <c r="F180" s="177"/>
      <c r="G180" s="59"/>
      <c r="H180" s="173"/>
      <c r="I180" s="79"/>
      <c r="J180" s="110"/>
      <c r="K180" s="171">
        <f t="shared" si="133"/>
        <v>0</v>
      </c>
      <c r="L180" s="171"/>
      <c r="M180" s="110"/>
      <c r="N180" s="179"/>
      <c r="O180" s="171">
        <f t="shared" si="134"/>
        <v>0</v>
      </c>
      <c r="P180" s="171"/>
      <c r="Q180" s="122"/>
      <c r="R180" s="265">
        <f t="shared" si="97"/>
        <v>0</v>
      </c>
      <c r="S180" s="266">
        <f t="shared" si="99"/>
        <v>0</v>
      </c>
      <c r="T180" s="267"/>
      <c r="U180" s="170"/>
      <c r="V180" s="49"/>
      <c r="W180" s="178"/>
      <c r="X180" s="3"/>
      <c r="Y180" s="170"/>
    </row>
    <row r="181" spans="1:25" ht="13.5" thickBot="1">
      <c r="A181" s="299"/>
      <c r="B181" s="316"/>
      <c r="C181" s="316"/>
      <c r="D181" s="321"/>
      <c r="E181" s="323"/>
      <c r="F181" s="49"/>
      <c r="G181" s="320" t="s">
        <v>30</v>
      </c>
      <c r="H181" s="320"/>
      <c r="I181" s="35">
        <f t="shared" ref="I181:M181" si="135">SUM(I176:I180)</f>
        <v>0</v>
      </c>
      <c r="J181" s="35">
        <f t="shared" si="135"/>
        <v>92.4</v>
      </c>
      <c r="K181" s="35">
        <f t="shared" si="135"/>
        <v>43.1</v>
      </c>
      <c r="L181" s="35">
        <f t="shared" si="135"/>
        <v>0</v>
      </c>
      <c r="M181" s="37">
        <f t="shared" si="135"/>
        <v>49.3</v>
      </c>
      <c r="N181" s="35">
        <f t="shared" ref="N181:Q181" si="136">SUM(N176:N180)</f>
        <v>44</v>
      </c>
      <c r="O181" s="35">
        <f t="shared" si="136"/>
        <v>25.800000000000004</v>
      </c>
      <c r="P181" s="35">
        <f t="shared" si="136"/>
        <v>0</v>
      </c>
      <c r="Q181" s="35">
        <f t="shared" si="136"/>
        <v>18.2</v>
      </c>
      <c r="R181" s="265">
        <f t="shared" si="97"/>
        <v>44</v>
      </c>
      <c r="S181" s="266">
        <f t="shared" si="99"/>
        <v>48.400000000000006</v>
      </c>
      <c r="T181" s="267"/>
      <c r="U181" s="170"/>
      <c r="V181" s="178"/>
      <c r="W181" s="178"/>
      <c r="X181" s="178"/>
      <c r="Y181" s="230"/>
    </row>
    <row r="182" spans="1:25" ht="25.5">
      <c r="A182" s="299" t="s">
        <v>10</v>
      </c>
      <c r="B182" s="316" t="s">
        <v>9</v>
      </c>
      <c r="C182" s="316" t="s">
        <v>14</v>
      </c>
      <c r="D182" s="321" t="s">
        <v>82</v>
      </c>
      <c r="E182" s="323" t="s">
        <v>125</v>
      </c>
      <c r="F182" s="49">
        <v>1</v>
      </c>
      <c r="G182" s="236" t="s">
        <v>32</v>
      </c>
      <c r="H182" s="173" t="s">
        <v>33</v>
      </c>
      <c r="I182" s="8"/>
      <c r="J182" s="82">
        <v>6</v>
      </c>
      <c r="K182" s="27">
        <f t="shared" ref="K182" si="137">SUM(J182-M182)</f>
        <v>0</v>
      </c>
      <c r="L182" s="172"/>
      <c r="M182" s="27">
        <v>6</v>
      </c>
      <c r="N182" s="82">
        <v>6</v>
      </c>
      <c r="O182" s="27">
        <f t="shared" ref="O182" si="138">SUM(N182-Q182)</f>
        <v>0</v>
      </c>
      <c r="P182" s="172"/>
      <c r="Q182" s="103">
        <v>6</v>
      </c>
      <c r="R182" s="265">
        <f t="shared" si="97"/>
        <v>6</v>
      </c>
      <c r="S182" s="266">
        <f t="shared" si="99"/>
        <v>0</v>
      </c>
      <c r="T182" s="267"/>
      <c r="U182" s="111" t="s">
        <v>146</v>
      </c>
      <c r="V182" s="123">
        <v>377</v>
      </c>
      <c r="W182" s="178">
        <v>377</v>
      </c>
      <c r="X182" s="288"/>
      <c r="Y182" s="170" t="s">
        <v>49</v>
      </c>
    </row>
    <row r="183" spans="1:25" ht="13.5" thickBot="1">
      <c r="A183" s="299"/>
      <c r="B183" s="316"/>
      <c r="C183" s="316"/>
      <c r="D183" s="321"/>
      <c r="E183" s="323"/>
      <c r="F183" s="49">
        <v>1</v>
      </c>
      <c r="G183" s="236" t="s">
        <v>286</v>
      </c>
      <c r="H183" s="173" t="s">
        <v>33</v>
      </c>
      <c r="I183" s="8"/>
      <c r="J183" s="82">
        <v>21</v>
      </c>
      <c r="K183" s="27">
        <f>SUM(J183-M183)</f>
        <v>0</v>
      </c>
      <c r="L183" s="172"/>
      <c r="M183" s="27">
        <v>21</v>
      </c>
      <c r="N183" s="82">
        <v>23.8</v>
      </c>
      <c r="O183" s="27">
        <f>SUM(N183-Q183)</f>
        <v>0</v>
      </c>
      <c r="P183" s="172"/>
      <c r="Q183" s="103">
        <v>23.8</v>
      </c>
      <c r="R183" s="265">
        <f t="shared" ref="R183:R215" si="139">SUM(I183+N183)</f>
        <v>23.8</v>
      </c>
      <c r="S183" s="266">
        <f t="shared" si="99"/>
        <v>-2.8000000000000007</v>
      </c>
      <c r="T183" s="267"/>
      <c r="U183" s="111"/>
      <c r="V183" s="178"/>
      <c r="W183" s="178"/>
      <c r="X183" s="295"/>
      <c r="Y183" s="170" t="s">
        <v>49</v>
      </c>
    </row>
    <row r="184" spans="1:25" ht="13.5" thickBot="1">
      <c r="A184" s="299"/>
      <c r="B184" s="316"/>
      <c r="C184" s="316"/>
      <c r="D184" s="321"/>
      <c r="E184" s="323"/>
      <c r="F184" s="49"/>
      <c r="G184" s="320" t="s">
        <v>30</v>
      </c>
      <c r="H184" s="320"/>
      <c r="I184" s="35">
        <f t="shared" ref="I184:M184" si="140">SUM(I182:I183)</f>
        <v>0</v>
      </c>
      <c r="J184" s="36">
        <f t="shared" si="140"/>
        <v>27</v>
      </c>
      <c r="K184" s="35">
        <f t="shared" si="140"/>
        <v>0</v>
      </c>
      <c r="L184" s="35">
        <f t="shared" si="140"/>
        <v>0</v>
      </c>
      <c r="M184" s="37">
        <f t="shared" si="140"/>
        <v>27</v>
      </c>
      <c r="N184" s="35">
        <f t="shared" ref="N184:Q184" si="141">SUM(N182:N183)</f>
        <v>29.8</v>
      </c>
      <c r="O184" s="35">
        <f t="shared" si="141"/>
        <v>0</v>
      </c>
      <c r="P184" s="35">
        <f t="shared" si="141"/>
        <v>0</v>
      </c>
      <c r="Q184" s="35">
        <f t="shared" si="141"/>
        <v>29.8</v>
      </c>
      <c r="R184" s="265">
        <f t="shared" si="139"/>
        <v>29.8</v>
      </c>
      <c r="S184" s="266">
        <f t="shared" ref="S184:S215" si="142">SUM(J184-R184)</f>
        <v>-2.8000000000000007</v>
      </c>
      <c r="T184" s="267"/>
      <c r="U184" s="170"/>
      <c r="V184" s="178"/>
      <c r="W184" s="178"/>
      <c r="X184" s="295"/>
      <c r="Y184" s="230"/>
    </row>
    <row r="185" spans="1:25">
      <c r="A185" s="299" t="s">
        <v>10</v>
      </c>
      <c r="B185" s="316" t="s">
        <v>9</v>
      </c>
      <c r="C185" s="316" t="s">
        <v>27</v>
      </c>
      <c r="D185" s="321"/>
      <c r="E185" s="323" t="s">
        <v>276</v>
      </c>
      <c r="F185" s="49">
        <v>1</v>
      </c>
      <c r="G185" s="236" t="s">
        <v>32</v>
      </c>
      <c r="H185" s="173" t="s">
        <v>285</v>
      </c>
      <c r="I185" s="8"/>
      <c r="J185" s="82">
        <v>1.1000000000000001</v>
      </c>
      <c r="K185" s="27">
        <f t="shared" ref="K185" si="143">SUM(J185-M185)</f>
        <v>1.1000000000000001</v>
      </c>
      <c r="L185" s="172"/>
      <c r="M185" s="27"/>
      <c r="N185" s="82">
        <v>1</v>
      </c>
      <c r="O185" s="27">
        <f t="shared" ref="O185" si="144">SUM(N185-Q185)</f>
        <v>1</v>
      </c>
      <c r="P185" s="172"/>
      <c r="Q185" s="103"/>
      <c r="R185" s="265">
        <f t="shared" si="139"/>
        <v>1</v>
      </c>
      <c r="S185" s="266">
        <f t="shared" si="142"/>
        <v>0.10000000000000009</v>
      </c>
      <c r="T185" s="267"/>
      <c r="U185" s="111" t="s">
        <v>277</v>
      </c>
      <c r="V185" s="213">
        <v>1</v>
      </c>
      <c r="W185" s="178">
        <v>1</v>
      </c>
      <c r="X185" s="170"/>
      <c r="Y185" s="170" t="s">
        <v>49</v>
      </c>
    </row>
    <row r="186" spans="1:25" ht="13.5" thickBot="1">
      <c r="A186" s="299"/>
      <c r="B186" s="316"/>
      <c r="C186" s="316"/>
      <c r="D186" s="321"/>
      <c r="E186" s="323"/>
      <c r="F186" s="49"/>
      <c r="G186" s="236"/>
      <c r="H186" s="173"/>
      <c r="I186" s="8"/>
      <c r="J186" s="82"/>
      <c r="K186" s="27">
        <f>SUM(J186-M186)</f>
        <v>0</v>
      </c>
      <c r="L186" s="172"/>
      <c r="M186" s="27"/>
      <c r="N186" s="82"/>
      <c r="O186" s="27">
        <f>SUM(N186-Q186)</f>
        <v>0</v>
      </c>
      <c r="P186" s="172"/>
      <c r="Q186" s="103"/>
      <c r="R186" s="265">
        <f t="shared" si="139"/>
        <v>0</v>
      </c>
      <c r="S186" s="266">
        <f t="shared" si="142"/>
        <v>0</v>
      </c>
      <c r="T186" s="267"/>
      <c r="U186" s="111"/>
      <c r="V186" s="178"/>
      <c r="W186" s="178"/>
      <c r="X186" s="178"/>
      <c r="Y186" s="170" t="s">
        <v>49</v>
      </c>
    </row>
    <row r="187" spans="1:25" ht="13.5" thickBot="1">
      <c r="A187" s="299"/>
      <c r="B187" s="316"/>
      <c r="C187" s="316"/>
      <c r="D187" s="321"/>
      <c r="E187" s="323"/>
      <c r="F187" s="49"/>
      <c r="G187" s="320" t="s">
        <v>30</v>
      </c>
      <c r="H187" s="320"/>
      <c r="I187" s="35">
        <f t="shared" ref="I187:M187" si="145">SUM(I185:I186)</f>
        <v>0</v>
      </c>
      <c r="J187" s="36">
        <f t="shared" si="145"/>
        <v>1.1000000000000001</v>
      </c>
      <c r="K187" s="35">
        <f t="shared" si="145"/>
        <v>1.1000000000000001</v>
      </c>
      <c r="L187" s="35">
        <f t="shared" si="145"/>
        <v>0</v>
      </c>
      <c r="M187" s="37">
        <f t="shared" si="145"/>
        <v>0</v>
      </c>
      <c r="N187" s="35">
        <f t="shared" ref="N187:Q187" si="146">SUM(N185:N186)</f>
        <v>1</v>
      </c>
      <c r="O187" s="35">
        <f t="shared" si="146"/>
        <v>1</v>
      </c>
      <c r="P187" s="35">
        <f t="shared" si="146"/>
        <v>0</v>
      </c>
      <c r="Q187" s="35">
        <f t="shared" si="146"/>
        <v>0</v>
      </c>
      <c r="R187" s="265">
        <f t="shared" si="139"/>
        <v>1</v>
      </c>
      <c r="S187" s="266">
        <f t="shared" si="142"/>
        <v>0.10000000000000009</v>
      </c>
      <c r="T187" s="267"/>
      <c r="U187" s="170"/>
      <c r="V187" s="178"/>
      <c r="W187" s="178"/>
      <c r="X187" s="178"/>
      <c r="Y187" s="230"/>
    </row>
    <row r="188" spans="1:25" ht="13.5" thickBot="1">
      <c r="A188" s="226" t="s">
        <v>10</v>
      </c>
      <c r="B188" s="230" t="s">
        <v>9</v>
      </c>
      <c r="C188" s="73"/>
      <c r="D188" s="74"/>
      <c r="E188" s="319" t="s">
        <v>29</v>
      </c>
      <c r="F188" s="320"/>
      <c r="G188" s="320"/>
      <c r="H188" s="320"/>
      <c r="I188" s="79">
        <f>(I166+I169+I175+I181+I184+I187)</f>
        <v>0</v>
      </c>
      <c r="J188" s="79">
        <f t="shared" ref="J188:Q188" si="147">(J166+J169+J175+J181+J184+J187)</f>
        <v>135.70000000000002</v>
      </c>
      <c r="K188" s="79">
        <f t="shared" si="147"/>
        <v>56.9</v>
      </c>
      <c r="L188" s="79">
        <f t="shared" si="147"/>
        <v>0</v>
      </c>
      <c r="M188" s="79">
        <f t="shared" si="147"/>
        <v>78.8</v>
      </c>
      <c r="N188" s="79">
        <f t="shared" si="147"/>
        <v>86.1</v>
      </c>
      <c r="O188" s="79">
        <f t="shared" si="147"/>
        <v>38.100000000000009</v>
      </c>
      <c r="P188" s="79">
        <f t="shared" si="147"/>
        <v>0</v>
      </c>
      <c r="Q188" s="79">
        <f t="shared" si="147"/>
        <v>48</v>
      </c>
      <c r="R188" s="265">
        <f t="shared" si="139"/>
        <v>86.1</v>
      </c>
      <c r="S188" s="266">
        <f t="shared" si="142"/>
        <v>49.600000000000023</v>
      </c>
      <c r="T188" s="267"/>
      <c r="U188" s="111"/>
      <c r="V188" s="123"/>
      <c r="W188" s="178"/>
      <c r="X188" s="178"/>
      <c r="Y188" s="230"/>
    </row>
    <row r="189" spans="1:25" ht="13.5" thickBot="1">
      <c r="A189" s="226" t="s">
        <v>10</v>
      </c>
      <c r="B189" s="7"/>
      <c r="C189" s="73"/>
      <c r="D189" s="74"/>
      <c r="E189" s="307" t="s">
        <v>38</v>
      </c>
      <c r="F189" s="308"/>
      <c r="G189" s="308"/>
      <c r="H189" s="308"/>
      <c r="I189" s="38">
        <f t="shared" ref="I189:Q189" si="148">SUM(I162+I188)</f>
        <v>0</v>
      </c>
      <c r="J189" s="38">
        <f t="shared" si="148"/>
        <v>143.10000000000002</v>
      </c>
      <c r="K189" s="38">
        <f t="shared" si="148"/>
        <v>64.3</v>
      </c>
      <c r="L189" s="38">
        <f t="shared" si="148"/>
        <v>0</v>
      </c>
      <c r="M189" s="284">
        <f t="shared" si="148"/>
        <v>78.8</v>
      </c>
      <c r="N189" s="35">
        <f t="shared" si="148"/>
        <v>93.5</v>
      </c>
      <c r="O189" s="35">
        <f t="shared" si="148"/>
        <v>45.500000000000007</v>
      </c>
      <c r="P189" s="35">
        <f t="shared" si="148"/>
        <v>0</v>
      </c>
      <c r="Q189" s="35">
        <f t="shared" si="148"/>
        <v>48</v>
      </c>
      <c r="R189" s="265">
        <f t="shared" si="139"/>
        <v>93.5</v>
      </c>
      <c r="S189" s="266">
        <f t="shared" si="142"/>
        <v>49.600000000000023</v>
      </c>
      <c r="T189" s="267"/>
      <c r="U189" s="111"/>
      <c r="V189" s="124"/>
      <c r="W189" s="178"/>
      <c r="X189" s="178"/>
      <c r="Y189" s="230"/>
    </row>
    <row r="190" spans="1:25" ht="23.25" thickBot="1">
      <c r="A190" s="226" t="s">
        <v>11</v>
      </c>
      <c r="B190" s="231"/>
      <c r="C190" s="75"/>
      <c r="D190" s="76" t="s">
        <v>90</v>
      </c>
      <c r="E190" s="303" t="s">
        <v>91</v>
      </c>
      <c r="F190" s="304"/>
      <c r="G190" s="304"/>
      <c r="H190" s="304"/>
      <c r="I190" s="116"/>
      <c r="J190" s="116"/>
      <c r="K190" s="116"/>
      <c r="L190" s="116"/>
      <c r="M190" s="116"/>
      <c r="N190" s="116"/>
      <c r="O190" s="116"/>
      <c r="P190" s="116"/>
      <c r="Q190" s="116"/>
      <c r="R190" s="265">
        <f t="shared" si="139"/>
        <v>0</v>
      </c>
      <c r="S190" s="266">
        <f t="shared" si="142"/>
        <v>0</v>
      </c>
      <c r="T190" s="267"/>
      <c r="U190" s="170"/>
      <c r="V190" s="178"/>
      <c r="W190" s="178"/>
      <c r="X190" s="178"/>
      <c r="Y190" s="170"/>
    </row>
    <row r="191" spans="1:25" ht="30" thickBot="1">
      <c r="A191" s="226" t="s">
        <v>11</v>
      </c>
      <c r="B191" s="230" t="s">
        <v>8</v>
      </c>
      <c r="C191" s="75"/>
      <c r="D191" s="76" t="s">
        <v>92</v>
      </c>
      <c r="E191" s="305" t="s">
        <v>137</v>
      </c>
      <c r="F191" s="306"/>
      <c r="G191" s="306"/>
      <c r="H191" s="306"/>
      <c r="I191" s="95"/>
      <c r="J191" s="95"/>
      <c r="K191" s="95"/>
      <c r="L191" s="95"/>
      <c r="M191" s="95"/>
      <c r="N191" s="95"/>
      <c r="O191" s="95"/>
      <c r="P191" s="95"/>
      <c r="Q191" s="95"/>
      <c r="R191" s="265">
        <f t="shared" si="139"/>
        <v>0</v>
      </c>
      <c r="S191" s="266">
        <f t="shared" si="142"/>
        <v>0</v>
      </c>
      <c r="T191" s="267"/>
      <c r="U191" s="170"/>
      <c r="V191" s="178"/>
      <c r="W191" s="178"/>
      <c r="X191" s="178"/>
      <c r="Y191" s="170"/>
    </row>
    <row r="192" spans="1:25" ht="40.5" customHeight="1">
      <c r="A192" s="300" t="s">
        <v>11</v>
      </c>
      <c r="B192" s="317" t="s">
        <v>8</v>
      </c>
      <c r="C192" s="317" t="s">
        <v>8</v>
      </c>
      <c r="D192" s="314" t="s">
        <v>117</v>
      </c>
      <c r="E192" s="337" t="s">
        <v>148</v>
      </c>
      <c r="F192" s="177">
        <v>14</v>
      </c>
      <c r="G192" s="236" t="s">
        <v>32</v>
      </c>
      <c r="H192" s="173" t="s">
        <v>35</v>
      </c>
      <c r="I192" s="25"/>
      <c r="J192" s="174">
        <v>2</v>
      </c>
      <c r="K192" s="27">
        <f t="shared" ref="K192" si="149">SUM(J192-M192)</f>
        <v>2</v>
      </c>
      <c r="L192" s="172"/>
      <c r="M192" s="27"/>
      <c r="N192" s="109">
        <v>2</v>
      </c>
      <c r="O192" s="139">
        <f t="shared" ref="O192" si="150">SUM(N192-Q192)</f>
        <v>2</v>
      </c>
      <c r="P192" s="138"/>
      <c r="Q192" s="145"/>
      <c r="R192" s="265">
        <f t="shared" si="139"/>
        <v>2</v>
      </c>
      <c r="S192" s="266">
        <f t="shared" si="142"/>
        <v>0</v>
      </c>
      <c r="T192" s="267"/>
      <c r="U192" s="111" t="s">
        <v>126</v>
      </c>
      <c r="V192" s="93" t="s">
        <v>193</v>
      </c>
      <c r="W192" s="177" t="s">
        <v>335</v>
      </c>
      <c r="X192" s="170"/>
      <c r="Y192" s="170" t="s">
        <v>65</v>
      </c>
    </row>
    <row r="193" spans="1:25" ht="13.5" thickBot="1">
      <c r="A193" s="300"/>
      <c r="B193" s="317"/>
      <c r="C193" s="317"/>
      <c r="D193" s="314"/>
      <c r="E193" s="337"/>
      <c r="F193" s="49">
        <v>14</v>
      </c>
      <c r="G193" s="7" t="s">
        <v>138</v>
      </c>
      <c r="H193" s="44" t="s">
        <v>35</v>
      </c>
      <c r="I193" s="50"/>
      <c r="J193" s="4"/>
      <c r="K193" s="27"/>
      <c r="L193" s="172"/>
      <c r="M193" s="27"/>
      <c r="N193" s="98">
        <v>4.4000000000000004</v>
      </c>
      <c r="O193" s="172">
        <f t="shared" ref="O193:O196" si="151">SUM(N193-Q193)</f>
        <v>4.4000000000000004</v>
      </c>
      <c r="P193" s="172"/>
      <c r="Q193" s="103"/>
      <c r="R193" s="265">
        <f t="shared" si="139"/>
        <v>4.4000000000000004</v>
      </c>
      <c r="S193" s="266">
        <f t="shared" si="142"/>
        <v>-4.4000000000000004</v>
      </c>
      <c r="T193" s="267"/>
      <c r="U193" s="152" t="s">
        <v>172</v>
      </c>
      <c r="V193" s="93">
        <v>1</v>
      </c>
      <c r="W193" s="93">
        <v>1</v>
      </c>
      <c r="X193" s="170"/>
      <c r="Y193" s="170" t="s">
        <v>65</v>
      </c>
    </row>
    <row r="194" spans="1:25" ht="13.5" thickBot="1">
      <c r="A194" s="301"/>
      <c r="B194" s="318"/>
      <c r="C194" s="318"/>
      <c r="D194" s="315"/>
      <c r="E194" s="385"/>
      <c r="F194" s="51"/>
      <c r="G194" s="310" t="s">
        <v>30</v>
      </c>
      <c r="H194" s="311"/>
      <c r="I194" s="35">
        <f t="shared" ref="I194:M194" si="152">SUM(I192:I193)</f>
        <v>0</v>
      </c>
      <c r="J194" s="35">
        <f t="shared" si="152"/>
        <v>2</v>
      </c>
      <c r="K194" s="35">
        <f t="shared" si="152"/>
        <v>2</v>
      </c>
      <c r="L194" s="35">
        <f t="shared" si="152"/>
        <v>0</v>
      </c>
      <c r="M194" s="37">
        <f t="shared" si="152"/>
        <v>0</v>
      </c>
      <c r="N194" s="35">
        <f t="shared" ref="N194:Q194" si="153">SUM(N192:N193)</f>
        <v>6.4</v>
      </c>
      <c r="O194" s="35">
        <f t="shared" si="153"/>
        <v>6.4</v>
      </c>
      <c r="P194" s="35">
        <f t="shared" si="153"/>
        <v>0</v>
      </c>
      <c r="Q194" s="35">
        <f t="shared" si="153"/>
        <v>0</v>
      </c>
      <c r="R194" s="265">
        <f t="shared" si="139"/>
        <v>6.4</v>
      </c>
      <c r="S194" s="266">
        <f t="shared" si="142"/>
        <v>-4.4000000000000004</v>
      </c>
      <c r="T194" s="267"/>
      <c r="U194" s="170"/>
      <c r="V194" s="178"/>
      <c r="W194" s="178"/>
      <c r="X194" s="178"/>
      <c r="Y194" s="3"/>
    </row>
    <row r="195" spans="1:25" ht="51">
      <c r="A195" s="302" t="s">
        <v>11</v>
      </c>
      <c r="B195" s="322" t="s">
        <v>8</v>
      </c>
      <c r="C195" s="322" t="s">
        <v>9</v>
      </c>
      <c r="D195" s="313" t="s">
        <v>182</v>
      </c>
      <c r="E195" s="333" t="s">
        <v>54</v>
      </c>
      <c r="F195" s="49">
        <v>15</v>
      </c>
      <c r="G195" s="48" t="s">
        <v>32</v>
      </c>
      <c r="H195" s="44" t="s">
        <v>34</v>
      </c>
      <c r="I195" s="25"/>
      <c r="J195" s="137">
        <v>5.9</v>
      </c>
      <c r="K195" s="172">
        <f t="shared" ref="K195:K196" si="154">SUM(J195-M195)</f>
        <v>4.9000000000000004</v>
      </c>
      <c r="L195" s="138"/>
      <c r="M195" s="139">
        <v>1</v>
      </c>
      <c r="N195" s="109">
        <v>5</v>
      </c>
      <c r="O195" s="172">
        <f t="shared" si="151"/>
        <v>4.5999999999999996</v>
      </c>
      <c r="P195" s="138"/>
      <c r="Q195" s="145">
        <v>0.4</v>
      </c>
      <c r="R195" s="265">
        <f t="shared" si="139"/>
        <v>5</v>
      </c>
      <c r="S195" s="266">
        <f t="shared" si="142"/>
        <v>0.90000000000000036</v>
      </c>
      <c r="T195" s="267"/>
      <c r="U195" s="111" t="s">
        <v>220</v>
      </c>
      <c r="V195" s="178" t="s">
        <v>221</v>
      </c>
      <c r="W195" s="178" t="s">
        <v>336</v>
      </c>
      <c r="X195" s="288"/>
      <c r="Y195" s="170" t="s">
        <v>63</v>
      </c>
    </row>
    <row r="196" spans="1:25" ht="13.5" thickBot="1">
      <c r="A196" s="300"/>
      <c r="B196" s="317"/>
      <c r="C196" s="317"/>
      <c r="D196" s="314"/>
      <c r="E196" s="334"/>
      <c r="F196" s="49">
        <v>15</v>
      </c>
      <c r="G196" s="236" t="s">
        <v>138</v>
      </c>
      <c r="H196" s="173"/>
      <c r="I196" s="176"/>
      <c r="J196" s="174">
        <v>3.6</v>
      </c>
      <c r="K196" s="172">
        <f t="shared" si="154"/>
        <v>3.6</v>
      </c>
      <c r="L196" s="171"/>
      <c r="M196" s="175"/>
      <c r="N196" s="102"/>
      <c r="O196" s="172">
        <f t="shared" si="151"/>
        <v>0</v>
      </c>
      <c r="P196" s="171"/>
      <c r="Q196" s="144"/>
      <c r="R196" s="265">
        <f t="shared" si="139"/>
        <v>0</v>
      </c>
      <c r="S196" s="266">
        <f t="shared" si="142"/>
        <v>3.6</v>
      </c>
      <c r="T196" s="267"/>
      <c r="U196" s="111" t="s">
        <v>56</v>
      </c>
      <c r="V196" s="178">
        <v>1</v>
      </c>
      <c r="W196" s="178">
        <v>0</v>
      </c>
      <c r="X196" s="178"/>
      <c r="Y196" s="170" t="s">
        <v>63</v>
      </c>
    </row>
    <row r="197" spans="1:25" ht="13.5" thickBot="1">
      <c r="A197" s="301"/>
      <c r="B197" s="318"/>
      <c r="C197" s="318"/>
      <c r="D197" s="315"/>
      <c r="E197" s="384"/>
      <c r="F197" s="61"/>
      <c r="G197" s="310" t="s">
        <v>30</v>
      </c>
      <c r="H197" s="311"/>
      <c r="I197" s="35">
        <f t="shared" ref="I197:Q197" si="155">SUM(I195:I196)</f>
        <v>0</v>
      </c>
      <c r="J197" s="35">
        <f t="shared" si="155"/>
        <v>9.5</v>
      </c>
      <c r="K197" s="35">
        <f t="shared" si="155"/>
        <v>8.5</v>
      </c>
      <c r="L197" s="35">
        <f t="shared" si="155"/>
        <v>0</v>
      </c>
      <c r="M197" s="37">
        <f t="shared" si="155"/>
        <v>1</v>
      </c>
      <c r="N197" s="35">
        <f t="shared" si="155"/>
        <v>5</v>
      </c>
      <c r="O197" s="35">
        <f t="shared" si="155"/>
        <v>4.5999999999999996</v>
      </c>
      <c r="P197" s="35">
        <f t="shared" si="155"/>
        <v>0</v>
      </c>
      <c r="Q197" s="35">
        <f t="shared" si="155"/>
        <v>0.4</v>
      </c>
      <c r="R197" s="265">
        <f t="shared" si="139"/>
        <v>5</v>
      </c>
      <c r="S197" s="266">
        <f t="shared" si="142"/>
        <v>4.5</v>
      </c>
      <c r="T197" s="267"/>
      <c r="U197" s="170"/>
      <c r="V197" s="178"/>
      <c r="W197" s="178"/>
      <c r="X197" s="178"/>
      <c r="Y197" s="3"/>
    </row>
    <row r="198" spans="1:25" ht="38.25">
      <c r="A198" s="299" t="s">
        <v>11</v>
      </c>
      <c r="B198" s="316" t="s">
        <v>8</v>
      </c>
      <c r="C198" s="316" t="s">
        <v>10</v>
      </c>
      <c r="D198" s="321" t="s">
        <v>93</v>
      </c>
      <c r="E198" s="342" t="s">
        <v>171</v>
      </c>
      <c r="F198" s="49">
        <v>13</v>
      </c>
      <c r="G198" s="236" t="s">
        <v>32</v>
      </c>
      <c r="H198" s="44" t="s">
        <v>33</v>
      </c>
      <c r="I198" s="25"/>
      <c r="J198" s="174">
        <v>2.4</v>
      </c>
      <c r="K198" s="27">
        <f t="shared" ref="K198:K200" si="156">SUM(J198-M198)</f>
        <v>2.4</v>
      </c>
      <c r="L198" s="171"/>
      <c r="M198" s="175"/>
      <c r="N198" s="102">
        <v>2.4</v>
      </c>
      <c r="O198" s="27">
        <f t="shared" ref="O198:O200" si="157">SUM(N198-Q198)</f>
        <v>2.4</v>
      </c>
      <c r="P198" s="171"/>
      <c r="Q198" s="144"/>
      <c r="R198" s="265">
        <f t="shared" si="139"/>
        <v>2.4</v>
      </c>
      <c r="S198" s="266">
        <f t="shared" si="142"/>
        <v>0</v>
      </c>
      <c r="T198" s="267"/>
      <c r="U198" s="202" t="s">
        <v>266</v>
      </c>
      <c r="V198" s="49" t="s">
        <v>212</v>
      </c>
      <c r="W198" s="286" t="s">
        <v>337</v>
      </c>
      <c r="X198" s="170"/>
      <c r="Y198" s="170" t="s">
        <v>64</v>
      </c>
    </row>
    <row r="199" spans="1:25">
      <c r="A199" s="299"/>
      <c r="B199" s="316"/>
      <c r="C199" s="316"/>
      <c r="D199" s="321"/>
      <c r="E199" s="343"/>
      <c r="F199" s="49">
        <v>13</v>
      </c>
      <c r="G199" s="236" t="s">
        <v>138</v>
      </c>
      <c r="H199" s="44"/>
      <c r="I199" s="176"/>
      <c r="J199" s="29">
        <v>3</v>
      </c>
      <c r="K199" s="27">
        <f t="shared" si="156"/>
        <v>3</v>
      </c>
      <c r="L199" s="171"/>
      <c r="M199" s="175"/>
      <c r="N199" s="99"/>
      <c r="O199" s="27">
        <f t="shared" si="157"/>
        <v>0</v>
      </c>
      <c r="P199" s="171"/>
      <c r="Q199" s="144"/>
      <c r="R199" s="265">
        <f t="shared" si="139"/>
        <v>0</v>
      </c>
      <c r="S199" s="266">
        <f t="shared" si="142"/>
        <v>3</v>
      </c>
      <c r="T199" s="267"/>
      <c r="U199" s="202" t="s">
        <v>56</v>
      </c>
      <c r="V199" s="49">
        <v>1</v>
      </c>
      <c r="W199" s="286" t="s">
        <v>339</v>
      </c>
      <c r="X199" s="49"/>
      <c r="Y199" s="170" t="s">
        <v>64</v>
      </c>
    </row>
    <row r="200" spans="1:25" ht="39" thickBot="1">
      <c r="A200" s="299"/>
      <c r="B200" s="316"/>
      <c r="C200" s="316"/>
      <c r="D200" s="321"/>
      <c r="E200" s="343"/>
      <c r="F200" s="49">
        <v>16</v>
      </c>
      <c r="G200" s="7" t="s">
        <v>32</v>
      </c>
      <c r="H200" s="46" t="s">
        <v>34</v>
      </c>
      <c r="I200" s="50"/>
      <c r="J200" s="4">
        <v>0.9</v>
      </c>
      <c r="K200" s="27">
        <f t="shared" si="156"/>
        <v>0.9</v>
      </c>
      <c r="L200" s="172"/>
      <c r="M200" s="27"/>
      <c r="N200" s="98">
        <v>0.9</v>
      </c>
      <c r="O200" s="27">
        <f t="shared" si="157"/>
        <v>0.9</v>
      </c>
      <c r="P200" s="172"/>
      <c r="Q200" s="103"/>
      <c r="R200" s="265">
        <f t="shared" si="139"/>
        <v>0.9</v>
      </c>
      <c r="S200" s="266">
        <f t="shared" si="142"/>
        <v>0</v>
      </c>
      <c r="T200" s="267"/>
      <c r="U200" s="111" t="s">
        <v>173</v>
      </c>
      <c r="V200" s="178" t="s">
        <v>202</v>
      </c>
      <c r="W200" s="178" t="s">
        <v>338</v>
      </c>
      <c r="X200" s="170"/>
      <c r="Y200" s="170" t="s">
        <v>66</v>
      </c>
    </row>
    <row r="201" spans="1:25" ht="13.5" thickBot="1">
      <c r="A201" s="299"/>
      <c r="B201" s="316"/>
      <c r="C201" s="316"/>
      <c r="D201" s="321"/>
      <c r="E201" s="344"/>
      <c r="F201" s="51"/>
      <c r="G201" s="310" t="s">
        <v>30</v>
      </c>
      <c r="H201" s="311"/>
      <c r="I201" s="35">
        <f t="shared" ref="I201:Q201" si="158">SUM(I198:I200)</f>
        <v>0</v>
      </c>
      <c r="J201" s="35">
        <f t="shared" si="158"/>
        <v>6.3000000000000007</v>
      </c>
      <c r="K201" s="35">
        <f t="shared" si="158"/>
        <v>6.3000000000000007</v>
      </c>
      <c r="L201" s="35">
        <f t="shared" si="158"/>
        <v>0</v>
      </c>
      <c r="M201" s="37">
        <f t="shared" si="158"/>
        <v>0</v>
      </c>
      <c r="N201" s="35">
        <f t="shared" si="158"/>
        <v>3.3</v>
      </c>
      <c r="O201" s="35">
        <f t="shared" si="158"/>
        <v>3.3</v>
      </c>
      <c r="P201" s="35">
        <f t="shared" si="158"/>
        <v>0</v>
      </c>
      <c r="Q201" s="35">
        <f t="shared" si="158"/>
        <v>0</v>
      </c>
      <c r="R201" s="265">
        <f t="shared" si="139"/>
        <v>3.3</v>
      </c>
      <c r="S201" s="266">
        <f t="shared" si="142"/>
        <v>3.0000000000000009</v>
      </c>
      <c r="T201" s="267"/>
      <c r="U201" s="170"/>
      <c r="V201" s="178"/>
      <c r="W201" s="178"/>
      <c r="X201" s="178"/>
      <c r="Y201" s="3"/>
    </row>
    <row r="202" spans="1:25" ht="13.5" thickBot="1">
      <c r="A202" s="226" t="s">
        <v>11</v>
      </c>
      <c r="B202" s="230" t="s">
        <v>8</v>
      </c>
      <c r="C202" s="7"/>
      <c r="D202" s="84"/>
      <c r="E202" s="308" t="s">
        <v>29</v>
      </c>
      <c r="F202" s="308"/>
      <c r="G202" s="308"/>
      <c r="H202" s="308"/>
      <c r="I202" s="79">
        <f t="shared" ref="I202:Q202" si="159">(I194+I197+I201)</f>
        <v>0</v>
      </c>
      <c r="J202" s="79">
        <f t="shared" si="159"/>
        <v>17.8</v>
      </c>
      <c r="K202" s="79">
        <f t="shared" si="159"/>
        <v>16.8</v>
      </c>
      <c r="L202" s="79">
        <f t="shared" si="159"/>
        <v>0</v>
      </c>
      <c r="M202" s="281">
        <f t="shared" si="159"/>
        <v>1</v>
      </c>
      <c r="N202" s="79">
        <f t="shared" si="159"/>
        <v>14.7</v>
      </c>
      <c r="O202" s="79">
        <f t="shared" si="159"/>
        <v>14.3</v>
      </c>
      <c r="P202" s="79">
        <f t="shared" si="159"/>
        <v>0</v>
      </c>
      <c r="Q202" s="79">
        <f t="shared" si="159"/>
        <v>0.4</v>
      </c>
      <c r="R202" s="265">
        <f t="shared" si="139"/>
        <v>14.7</v>
      </c>
      <c r="S202" s="266">
        <f t="shared" si="142"/>
        <v>3.1000000000000014</v>
      </c>
      <c r="T202" s="267"/>
      <c r="U202" s="170"/>
      <c r="V202" s="178"/>
      <c r="W202" s="178"/>
      <c r="X202" s="178"/>
      <c r="Y202" s="230"/>
    </row>
    <row r="203" spans="1:25" ht="36.75" thickBot="1">
      <c r="A203" s="226" t="s">
        <v>11</v>
      </c>
      <c r="B203" s="230" t="s">
        <v>9</v>
      </c>
      <c r="C203" s="75"/>
      <c r="D203" s="76" t="s">
        <v>94</v>
      </c>
      <c r="E203" s="305" t="s">
        <v>98</v>
      </c>
      <c r="F203" s="306"/>
      <c r="G203" s="306"/>
      <c r="H203" s="306"/>
      <c r="I203" s="95"/>
      <c r="J203" s="95"/>
      <c r="K203" s="95"/>
      <c r="L203" s="95"/>
      <c r="M203" s="95"/>
      <c r="N203" s="95"/>
      <c r="O203" s="95"/>
      <c r="P203" s="95"/>
      <c r="Q203" s="95"/>
      <c r="R203" s="265">
        <f t="shared" si="139"/>
        <v>0</v>
      </c>
      <c r="S203" s="266">
        <f t="shared" si="142"/>
        <v>0</v>
      </c>
      <c r="T203" s="267"/>
      <c r="U203" s="170"/>
      <c r="V203" s="178"/>
      <c r="W203" s="178"/>
      <c r="X203" s="178"/>
      <c r="Y203" s="3"/>
    </row>
    <row r="204" spans="1:25" ht="30" customHeight="1">
      <c r="A204" s="302" t="s">
        <v>11</v>
      </c>
      <c r="B204" s="322" t="s">
        <v>9</v>
      </c>
      <c r="C204" s="322" t="s">
        <v>8</v>
      </c>
      <c r="D204" s="313" t="s">
        <v>185</v>
      </c>
      <c r="E204" s="337" t="s">
        <v>174</v>
      </c>
      <c r="F204" s="61">
        <v>14</v>
      </c>
      <c r="G204" s="223" t="s">
        <v>32</v>
      </c>
      <c r="H204" s="162" t="s">
        <v>35</v>
      </c>
      <c r="I204" s="25"/>
      <c r="J204" s="4">
        <v>0.2</v>
      </c>
      <c r="K204" s="27">
        <f t="shared" ref="K204:K205" si="160">SUM(J204-M204)</f>
        <v>0.2</v>
      </c>
      <c r="L204" s="172"/>
      <c r="M204" s="27"/>
      <c r="N204" s="109">
        <v>0.2</v>
      </c>
      <c r="O204" s="139">
        <f t="shared" ref="O204:O205" si="161">SUM(N204-Q204)</f>
        <v>0.2</v>
      </c>
      <c r="P204" s="138"/>
      <c r="Q204" s="145"/>
      <c r="R204" s="265">
        <f t="shared" si="139"/>
        <v>0.2</v>
      </c>
      <c r="S204" s="266">
        <f t="shared" si="142"/>
        <v>0</v>
      </c>
      <c r="T204" s="267"/>
      <c r="U204" s="170" t="s">
        <v>51</v>
      </c>
      <c r="V204" s="178">
        <v>1</v>
      </c>
      <c r="W204" s="178">
        <v>3</v>
      </c>
      <c r="X204" s="170"/>
      <c r="Y204" s="230" t="s">
        <v>65</v>
      </c>
    </row>
    <row r="205" spans="1:25" ht="24.75" customHeight="1" thickBot="1">
      <c r="A205" s="300"/>
      <c r="B205" s="317"/>
      <c r="C205" s="317"/>
      <c r="D205" s="314"/>
      <c r="E205" s="337"/>
      <c r="F205" s="49"/>
      <c r="G205" s="31"/>
      <c r="H205" s="32"/>
      <c r="I205" s="50"/>
      <c r="J205" s="5"/>
      <c r="K205" s="27">
        <f t="shared" si="160"/>
        <v>0</v>
      </c>
      <c r="L205" s="43"/>
      <c r="M205" s="64"/>
      <c r="N205" s="274"/>
      <c r="O205" s="27">
        <f t="shared" si="161"/>
        <v>0</v>
      </c>
      <c r="P205" s="43"/>
      <c r="Q205" s="94"/>
      <c r="R205" s="265">
        <f t="shared" si="139"/>
        <v>0</v>
      </c>
      <c r="S205" s="266">
        <f t="shared" si="142"/>
        <v>0</v>
      </c>
      <c r="T205" s="267"/>
      <c r="U205" s="170"/>
      <c r="V205" s="178"/>
      <c r="W205" s="178"/>
      <c r="X205" s="178"/>
      <c r="Y205" s="170"/>
    </row>
    <row r="206" spans="1:25" ht="13.5" thickBot="1">
      <c r="A206" s="301"/>
      <c r="B206" s="318"/>
      <c r="C206" s="318"/>
      <c r="D206" s="315"/>
      <c r="E206" s="337"/>
      <c r="F206" s="61"/>
      <c r="G206" s="310" t="s">
        <v>30</v>
      </c>
      <c r="H206" s="312"/>
      <c r="I206" s="35">
        <f t="shared" ref="I206:K206" si="162">SUM(I204:I205)</f>
        <v>0</v>
      </c>
      <c r="J206" s="35">
        <f t="shared" si="162"/>
        <v>0.2</v>
      </c>
      <c r="K206" s="35">
        <f t="shared" si="162"/>
        <v>0.2</v>
      </c>
      <c r="L206" s="35">
        <f>SUM(L204:L205)</f>
        <v>0</v>
      </c>
      <c r="M206" s="35">
        <f t="shared" ref="M206:Q206" si="163">SUM(M204:M205)</f>
        <v>0</v>
      </c>
      <c r="N206" s="35">
        <f t="shared" si="163"/>
        <v>0.2</v>
      </c>
      <c r="O206" s="35">
        <f t="shared" si="163"/>
        <v>0.2</v>
      </c>
      <c r="P206" s="35">
        <f t="shared" si="163"/>
        <v>0</v>
      </c>
      <c r="Q206" s="35">
        <f t="shared" si="163"/>
        <v>0</v>
      </c>
      <c r="R206" s="265">
        <f t="shared" si="139"/>
        <v>0.2</v>
      </c>
      <c r="S206" s="266">
        <f t="shared" si="142"/>
        <v>0</v>
      </c>
      <c r="T206" s="267"/>
      <c r="U206" s="170"/>
      <c r="V206" s="93"/>
      <c r="W206" s="178"/>
      <c r="X206" s="178"/>
      <c r="Y206" s="3"/>
    </row>
    <row r="207" spans="1:25" ht="13.5" thickBot="1">
      <c r="A207" s="226" t="s">
        <v>11</v>
      </c>
      <c r="B207" s="230" t="s">
        <v>9</v>
      </c>
      <c r="C207" s="73"/>
      <c r="D207" s="74"/>
      <c r="E207" s="307" t="s">
        <v>29</v>
      </c>
      <c r="F207" s="308"/>
      <c r="G207" s="309"/>
      <c r="H207" s="309"/>
      <c r="I207" s="79">
        <f>(I206)</f>
        <v>0</v>
      </c>
      <c r="J207" s="79">
        <f t="shared" ref="J207:M207" si="164">(J206)</f>
        <v>0.2</v>
      </c>
      <c r="K207" s="79">
        <f t="shared" si="164"/>
        <v>0.2</v>
      </c>
      <c r="L207" s="79">
        <f t="shared" si="164"/>
        <v>0</v>
      </c>
      <c r="M207" s="281">
        <f t="shared" si="164"/>
        <v>0</v>
      </c>
      <c r="N207" s="79">
        <f t="shared" ref="N207:Q207" si="165">(N206)</f>
        <v>0.2</v>
      </c>
      <c r="O207" s="79">
        <f t="shared" si="165"/>
        <v>0.2</v>
      </c>
      <c r="P207" s="79">
        <f t="shared" si="165"/>
        <v>0</v>
      </c>
      <c r="Q207" s="79">
        <f t="shared" si="165"/>
        <v>0</v>
      </c>
      <c r="R207" s="265">
        <f t="shared" si="139"/>
        <v>0.2</v>
      </c>
      <c r="S207" s="266">
        <f t="shared" si="142"/>
        <v>0</v>
      </c>
      <c r="T207" s="267"/>
      <c r="U207" s="170"/>
      <c r="V207" s="178"/>
      <c r="W207" s="178"/>
      <c r="X207" s="178"/>
      <c r="Y207" s="230"/>
    </row>
    <row r="208" spans="1:25" ht="30" thickBot="1">
      <c r="A208" s="226" t="s">
        <v>11</v>
      </c>
      <c r="B208" s="230" t="s">
        <v>10</v>
      </c>
      <c r="C208" s="231"/>
      <c r="D208" s="85" t="s">
        <v>95</v>
      </c>
      <c r="E208" s="305" t="s">
        <v>96</v>
      </c>
      <c r="F208" s="306"/>
      <c r="G208" s="306"/>
      <c r="H208" s="306"/>
      <c r="I208" s="95"/>
      <c r="J208" s="95"/>
      <c r="K208" s="95"/>
      <c r="L208" s="95"/>
      <c r="M208" s="95"/>
      <c r="N208" s="95"/>
      <c r="O208" s="95"/>
      <c r="P208" s="95"/>
      <c r="Q208" s="95"/>
      <c r="R208" s="265">
        <f t="shared" si="139"/>
        <v>0</v>
      </c>
      <c r="S208" s="266">
        <f t="shared" si="142"/>
        <v>0</v>
      </c>
      <c r="T208" s="267"/>
      <c r="U208" s="170"/>
      <c r="V208" s="178"/>
      <c r="W208" s="178"/>
      <c r="X208" s="178"/>
      <c r="Y208" s="3"/>
    </row>
    <row r="209" spans="1:25">
      <c r="A209" s="299" t="s">
        <v>11</v>
      </c>
      <c r="B209" s="330" t="s">
        <v>10</v>
      </c>
      <c r="C209" s="330" t="s">
        <v>8</v>
      </c>
      <c r="D209" s="332" t="s">
        <v>184</v>
      </c>
      <c r="E209" s="335" t="s">
        <v>215</v>
      </c>
      <c r="F209" s="77">
        <v>16</v>
      </c>
      <c r="G209" s="59" t="s">
        <v>32</v>
      </c>
      <c r="H209" s="60" t="s">
        <v>34</v>
      </c>
      <c r="I209" s="25"/>
      <c r="J209" s="4">
        <v>1.7</v>
      </c>
      <c r="K209" s="172">
        <f t="shared" ref="K209:K214" si="166">SUM(J209-M209)</f>
        <v>1.7</v>
      </c>
      <c r="L209" s="172"/>
      <c r="M209" s="175"/>
      <c r="N209" s="109">
        <v>1.7</v>
      </c>
      <c r="O209" s="138">
        <f t="shared" ref="O209" si="167">SUM(N209-Q209)</f>
        <v>1.7</v>
      </c>
      <c r="P209" s="138"/>
      <c r="Q209" s="145"/>
      <c r="R209" s="265">
        <f t="shared" si="139"/>
        <v>1.7</v>
      </c>
      <c r="S209" s="266">
        <f t="shared" si="142"/>
        <v>0</v>
      </c>
      <c r="T209" s="267"/>
      <c r="U209" s="170" t="s">
        <v>259</v>
      </c>
      <c r="V209" s="100" t="s">
        <v>258</v>
      </c>
      <c r="W209" s="178" t="s">
        <v>341</v>
      </c>
      <c r="X209" s="170"/>
      <c r="Y209" s="170" t="s">
        <v>66</v>
      </c>
    </row>
    <row r="210" spans="1:25" ht="63.75">
      <c r="A210" s="299"/>
      <c r="B210" s="338"/>
      <c r="C210" s="338"/>
      <c r="D210" s="345"/>
      <c r="E210" s="335"/>
      <c r="F210" s="49">
        <v>13</v>
      </c>
      <c r="G210" s="7" t="s">
        <v>32</v>
      </c>
      <c r="H210" s="44" t="s">
        <v>33</v>
      </c>
      <c r="I210" s="8"/>
      <c r="J210" s="4">
        <v>8.8000000000000007</v>
      </c>
      <c r="K210" s="172">
        <f t="shared" ref="K210" si="168">SUM(J210-M210)</f>
        <v>8.8000000000000007</v>
      </c>
      <c r="L210" s="172"/>
      <c r="M210" s="27"/>
      <c r="N210" s="98">
        <v>8.8000000000000007</v>
      </c>
      <c r="O210" s="172">
        <f t="shared" ref="O210:O212" si="169">SUM(N210-Q210)</f>
        <v>8.8000000000000007</v>
      </c>
      <c r="P210" s="172"/>
      <c r="Q210" s="103"/>
      <c r="R210" s="265">
        <f t="shared" si="139"/>
        <v>8.8000000000000007</v>
      </c>
      <c r="S210" s="266">
        <f t="shared" si="142"/>
        <v>0</v>
      </c>
      <c r="T210" s="267"/>
      <c r="U210" s="170" t="s">
        <v>214</v>
      </c>
      <c r="V210" s="49" t="s">
        <v>213</v>
      </c>
      <c r="W210" s="286" t="s">
        <v>342</v>
      </c>
      <c r="X210" s="288"/>
      <c r="Y210" s="230" t="s">
        <v>64</v>
      </c>
    </row>
    <row r="211" spans="1:25">
      <c r="A211" s="299"/>
      <c r="B211" s="338"/>
      <c r="C211" s="338"/>
      <c r="D211" s="345"/>
      <c r="E211" s="335"/>
      <c r="F211" s="49">
        <v>13</v>
      </c>
      <c r="G211" s="7" t="s">
        <v>175</v>
      </c>
      <c r="H211" s="44"/>
      <c r="I211" s="8"/>
      <c r="J211" s="4"/>
      <c r="K211" s="172"/>
      <c r="L211" s="172"/>
      <c r="M211" s="27"/>
      <c r="N211" s="98">
        <v>0.1</v>
      </c>
      <c r="O211" s="172">
        <f t="shared" si="169"/>
        <v>0.1</v>
      </c>
      <c r="P211" s="172"/>
      <c r="Q211" s="103"/>
      <c r="R211" s="265"/>
      <c r="S211" s="266"/>
      <c r="T211" s="267"/>
      <c r="U211" s="170" t="s">
        <v>340</v>
      </c>
      <c r="V211" s="49">
        <v>0</v>
      </c>
      <c r="W211" s="49">
        <v>1</v>
      </c>
      <c r="X211" s="49"/>
      <c r="Y211" s="287" t="s">
        <v>64</v>
      </c>
    </row>
    <row r="212" spans="1:25" ht="13.5" thickBot="1">
      <c r="A212" s="299"/>
      <c r="B212" s="338"/>
      <c r="C212" s="338"/>
      <c r="D212" s="345"/>
      <c r="E212" s="335"/>
      <c r="F212" s="199">
        <v>13</v>
      </c>
      <c r="G212" s="187" t="s">
        <v>138</v>
      </c>
      <c r="H212" s="188" t="s">
        <v>33</v>
      </c>
      <c r="I212" s="189"/>
      <c r="J212" s="219">
        <v>22.9</v>
      </c>
      <c r="K212" s="172">
        <f t="shared" si="166"/>
        <v>22.9</v>
      </c>
      <c r="L212" s="172"/>
      <c r="M212" s="27"/>
      <c r="N212" s="198">
        <v>22.9</v>
      </c>
      <c r="O212" s="172">
        <f t="shared" si="169"/>
        <v>22.9</v>
      </c>
      <c r="P212" s="172"/>
      <c r="Q212" s="103"/>
      <c r="R212" s="265">
        <f t="shared" si="139"/>
        <v>22.9</v>
      </c>
      <c r="S212" s="266">
        <f t="shared" si="142"/>
        <v>0</v>
      </c>
      <c r="T212" s="267"/>
      <c r="U212" s="200" t="s">
        <v>56</v>
      </c>
      <c r="V212" s="201">
        <v>4</v>
      </c>
      <c r="W212" s="201">
        <v>4</v>
      </c>
      <c r="X212" s="170"/>
      <c r="Y212" s="206" t="s">
        <v>64</v>
      </c>
    </row>
    <row r="213" spans="1:25" ht="13.5" thickBot="1">
      <c r="A213" s="299"/>
      <c r="B213" s="339"/>
      <c r="C213" s="339"/>
      <c r="D213" s="346"/>
      <c r="E213" s="336"/>
      <c r="F213" s="51"/>
      <c r="G213" s="319" t="s">
        <v>30</v>
      </c>
      <c r="H213" s="320"/>
      <c r="I213" s="35">
        <f t="shared" ref="I213:Q213" si="170">SUM(I209:I212)</f>
        <v>0</v>
      </c>
      <c r="J213" s="35">
        <f t="shared" si="170"/>
        <v>33.4</v>
      </c>
      <c r="K213" s="35">
        <f t="shared" si="170"/>
        <v>33.4</v>
      </c>
      <c r="L213" s="35">
        <f t="shared" si="170"/>
        <v>0</v>
      </c>
      <c r="M213" s="37">
        <f t="shared" si="170"/>
        <v>0</v>
      </c>
      <c r="N213" s="35">
        <f t="shared" si="170"/>
        <v>33.5</v>
      </c>
      <c r="O213" s="35">
        <f t="shared" si="170"/>
        <v>33.5</v>
      </c>
      <c r="P213" s="35">
        <f t="shared" si="170"/>
        <v>0</v>
      </c>
      <c r="Q213" s="35">
        <f t="shared" si="170"/>
        <v>0</v>
      </c>
      <c r="R213" s="265">
        <f t="shared" si="139"/>
        <v>33.5</v>
      </c>
      <c r="S213" s="266">
        <f t="shared" si="142"/>
        <v>-0.10000000000000142</v>
      </c>
      <c r="T213" s="267"/>
      <c r="U213" s="170"/>
      <c r="V213" s="178"/>
      <c r="W213" s="178"/>
      <c r="X213" s="178"/>
      <c r="Y213" s="230"/>
    </row>
    <row r="214" spans="1:25">
      <c r="A214" s="300" t="s">
        <v>11</v>
      </c>
      <c r="B214" s="317" t="s">
        <v>10</v>
      </c>
      <c r="C214" s="317" t="s">
        <v>9</v>
      </c>
      <c r="D214" s="314" t="s">
        <v>183</v>
      </c>
      <c r="E214" s="333" t="s">
        <v>99</v>
      </c>
      <c r="F214" s="49">
        <v>1</v>
      </c>
      <c r="G214" s="86" t="s">
        <v>32</v>
      </c>
      <c r="H214" s="24" t="s">
        <v>62</v>
      </c>
      <c r="I214" s="25"/>
      <c r="J214" s="137"/>
      <c r="K214" s="43">
        <f t="shared" si="166"/>
        <v>0</v>
      </c>
      <c r="L214" s="137"/>
      <c r="M214" s="146"/>
      <c r="N214" s="109"/>
      <c r="O214" s="43">
        <f t="shared" ref="O214:O215" si="171">SUM(N214-Q214)</f>
        <v>0</v>
      </c>
      <c r="P214" s="137"/>
      <c r="Q214" s="254"/>
      <c r="R214" s="265">
        <f t="shared" si="139"/>
        <v>0</v>
      </c>
      <c r="S214" s="266">
        <f t="shared" si="142"/>
        <v>0</v>
      </c>
      <c r="T214" s="267"/>
      <c r="U214" s="170"/>
      <c r="V214" s="178"/>
      <c r="W214" s="178"/>
      <c r="X214" s="178"/>
      <c r="Y214" s="170" t="s">
        <v>49</v>
      </c>
    </row>
    <row r="215" spans="1:25" s="39" customFormat="1" ht="26.25" thickBot="1">
      <c r="A215" s="300"/>
      <c r="B215" s="317"/>
      <c r="C215" s="317"/>
      <c r="D215" s="314"/>
      <c r="E215" s="340"/>
      <c r="F215" s="49">
        <v>16</v>
      </c>
      <c r="G215" s="230" t="s">
        <v>32</v>
      </c>
      <c r="H215" s="173" t="s">
        <v>34</v>
      </c>
      <c r="I215" s="79"/>
      <c r="J215" s="4">
        <v>2.2000000000000002</v>
      </c>
      <c r="K215" s="172">
        <f t="shared" ref="K215" si="172">SUM(J215-M215)</f>
        <v>2.2000000000000002</v>
      </c>
      <c r="L215" s="172"/>
      <c r="M215" s="175"/>
      <c r="N215" s="98">
        <v>1.8</v>
      </c>
      <c r="O215" s="172">
        <f t="shared" si="171"/>
        <v>1.8</v>
      </c>
      <c r="P215" s="172"/>
      <c r="Q215" s="144"/>
      <c r="R215" s="265">
        <f t="shared" si="139"/>
        <v>1.8</v>
      </c>
      <c r="S215" s="266">
        <f t="shared" si="142"/>
        <v>0.40000000000000013</v>
      </c>
      <c r="T215" s="267"/>
      <c r="U215" s="251" t="s">
        <v>201</v>
      </c>
      <c r="V215" s="93">
        <v>1</v>
      </c>
      <c r="W215" s="93">
        <v>1</v>
      </c>
      <c r="X215" s="93"/>
      <c r="Y215" s="170" t="s">
        <v>66</v>
      </c>
    </row>
    <row r="216" spans="1:25" ht="13.5" thickBot="1">
      <c r="A216" s="301"/>
      <c r="B216" s="318"/>
      <c r="C216" s="318"/>
      <c r="D216" s="315"/>
      <c r="E216" s="341"/>
      <c r="F216" s="51"/>
      <c r="G216" s="310" t="s">
        <v>30</v>
      </c>
      <c r="H216" s="311"/>
      <c r="I216" s="35">
        <f>SUM(I214:I215)</f>
        <v>0</v>
      </c>
      <c r="J216" s="36">
        <f t="shared" ref="J216:T216" si="173">SUM(J214:J215)</f>
        <v>2.2000000000000002</v>
      </c>
      <c r="K216" s="35">
        <f t="shared" si="173"/>
        <v>2.2000000000000002</v>
      </c>
      <c r="L216" s="35">
        <f t="shared" si="173"/>
        <v>0</v>
      </c>
      <c r="M216" s="37">
        <f t="shared" si="173"/>
        <v>0</v>
      </c>
      <c r="N216" s="35">
        <f t="shared" ref="N216:Q216" si="174">SUM(N214:N215)</f>
        <v>1.8</v>
      </c>
      <c r="O216" s="35">
        <f t="shared" si="174"/>
        <v>1.8</v>
      </c>
      <c r="P216" s="35">
        <f t="shared" si="174"/>
        <v>0</v>
      </c>
      <c r="Q216" s="35">
        <f t="shared" si="174"/>
        <v>0</v>
      </c>
      <c r="R216" s="35">
        <f t="shared" si="173"/>
        <v>1.8</v>
      </c>
      <c r="S216" s="35">
        <f t="shared" ref="S216" si="175">SUM(S214:S215)</f>
        <v>0.40000000000000013</v>
      </c>
      <c r="T216" s="37">
        <f t="shared" si="173"/>
        <v>0</v>
      </c>
      <c r="U216" s="170"/>
      <c r="V216" s="178"/>
      <c r="W216" s="178"/>
      <c r="X216" s="178"/>
      <c r="Y216" s="230"/>
    </row>
    <row r="217" spans="1:25" ht="13.5" thickBot="1">
      <c r="A217" s="226" t="s">
        <v>11</v>
      </c>
      <c r="B217" s="230" t="s">
        <v>10</v>
      </c>
      <c r="C217" s="73"/>
      <c r="D217" s="74"/>
      <c r="E217" s="319" t="s">
        <v>29</v>
      </c>
      <c r="F217" s="320"/>
      <c r="G217" s="320"/>
      <c r="H217" s="320"/>
      <c r="I217" s="79">
        <f t="shared" ref="I217:T217" si="176">(I213+I216)</f>
        <v>0</v>
      </c>
      <c r="J217" s="79">
        <f t="shared" si="176"/>
        <v>35.6</v>
      </c>
      <c r="K217" s="79">
        <f t="shared" si="176"/>
        <v>35.6</v>
      </c>
      <c r="L217" s="79">
        <f t="shared" si="176"/>
        <v>0</v>
      </c>
      <c r="M217" s="281">
        <f t="shared" si="176"/>
        <v>0</v>
      </c>
      <c r="N217" s="79">
        <f t="shared" ref="N217:Q217" si="177">(N213+N216)</f>
        <v>35.299999999999997</v>
      </c>
      <c r="O217" s="79">
        <f t="shared" si="177"/>
        <v>35.299999999999997</v>
      </c>
      <c r="P217" s="79">
        <f t="shared" si="177"/>
        <v>0</v>
      </c>
      <c r="Q217" s="79">
        <f t="shared" si="177"/>
        <v>0</v>
      </c>
      <c r="R217" s="79">
        <f t="shared" si="176"/>
        <v>35.299999999999997</v>
      </c>
      <c r="S217" s="79">
        <f t="shared" ref="S217" si="178">(S213+S216)</f>
        <v>0.29999999999999871</v>
      </c>
      <c r="T217" s="79">
        <f t="shared" si="176"/>
        <v>0</v>
      </c>
      <c r="U217" s="170"/>
      <c r="V217" s="178"/>
      <c r="W217" s="178"/>
      <c r="X217" s="178"/>
      <c r="Y217" s="230"/>
    </row>
    <row r="218" spans="1:25" ht="13.5" thickBot="1">
      <c r="A218" s="87" t="s">
        <v>11</v>
      </c>
      <c r="B218" s="88"/>
      <c r="C218" s="89"/>
      <c r="D218" s="89"/>
      <c r="E218" s="311" t="s">
        <v>38</v>
      </c>
      <c r="F218" s="320"/>
      <c r="G218" s="320"/>
      <c r="H218" s="320"/>
      <c r="I218" s="35">
        <f t="shared" ref="I218:T218" si="179">(I202+I207+I217)</f>
        <v>0</v>
      </c>
      <c r="J218" s="36">
        <f t="shared" si="179"/>
        <v>53.6</v>
      </c>
      <c r="K218" s="35">
        <f t="shared" si="179"/>
        <v>52.6</v>
      </c>
      <c r="L218" s="35">
        <f t="shared" si="179"/>
        <v>0</v>
      </c>
      <c r="M218" s="37">
        <f t="shared" si="179"/>
        <v>1</v>
      </c>
      <c r="N218" s="35">
        <f t="shared" si="179"/>
        <v>50.199999999999996</v>
      </c>
      <c r="O218" s="35">
        <f t="shared" si="179"/>
        <v>49.8</v>
      </c>
      <c r="P218" s="35">
        <f t="shared" si="179"/>
        <v>0</v>
      </c>
      <c r="Q218" s="35">
        <f t="shared" si="179"/>
        <v>0.4</v>
      </c>
      <c r="R218" s="35">
        <f t="shared" si="179"/>
        <v>50.199999999999996</v>
      </c>
      <c r="S218" s="35">
        <f t="shared" si="179"/>
        <v>3.4000000000000004</v>
      </c>
      <c r="T218" s="37">
        <f t="shared" si="179"/>
        <v>0</v>
      </c>
      <c r="U218" s="170"/>
      <c r="V218" s="178"/>
      <c r="W218" s="178"/>
      <c r="X218" s="178"/>
      <c r="Y218" s="230"/>
    </row>
    <row r="219" spans="1:25" ht="13.5" thickBot="1">
      <c r="A219" s="90"/>
      <c r="B219" s="89"/>
      <c r="C219" s="89"/>
      <c r="D219" s="89"/>
      <c r="E219" s="90" t="s">
        <v>31</v>
      </c>
      <c r="F219" s="228"/>
      <c r="G219" s="89"/>
      <c r="H219" s="89"/>
      <c r="I219" s="35">
        <f t="shared" ref="I219:T219" si="180">(I81+I156+I189+I218)</f>
        <v>0</v>
      </c>
      <c r="J219" s="36">
        <f t="shared" si="180"/>
        <v>3007.4580000000001</v>
      </c>
      <c r="K219" s="35">
        <f t="shared" si="180"/>
        <v>1858.2</v>
      </c>
      <c r="L219" s="35">
        <f t="shared" si="180"/>
        <v>1136.3</v>
      </c>
      <c r="M219" s="37">
        <f t="shared" si="180"/>
        <v>1149.258</v>
      </c>
      <c r="N219" s="35">
        <f t="shared" si="180"/>
        <v>2748.9999999999995</v>
      </c>
      <c r="O219" s="35">
        <f t="shared" si="180"/>
        <v>1776.7999999999997</v>
      </c>
      <c r="P219" s="35">
        <f t="shared" si="180"/>
        <v>1174.9999999999998</v>
      </c>
      <c r="Q219" s="35">
        <f t="shared" si="180"/>
        <v>972.19999999999993</v>
      </c>
      <c r="R219" s="35">
        <f t="shared" si="180"/>
        <v>2748.9999999999995</v>
      </c>
      <c r="S219" s="35">
        <f t="shared" si="180"/>
        <v>258.45800000000054</v>
      </c>
      <c r="T219" s="37">
        <f t="shared" si="180"/>
        <v>0</v>
      </c>
      <c r="U219" s="170"/>
      <c r="V219" s="178"/>
      <c r="W219" s="178"/>
      <c r="X219" s="178"/>
      <c r="Y219" s="230"/>
    </row>
    <row r="220" spans="1:25" ht="13.5" thickBot="1">
      <c r="A220" s="148"/>
      <c r="B220" s="148"/>
      <c r="C220" s="148"/>
      <c r="D220" s="148"/>
      <c r="E220" s="148"/>
      <c r="F220" s="232"/>
      <c r="G220" s="148"/>
      <c r="H220" s="148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8" t="s">
        <v>343</v>
      </c>
      <c r="V220" s="149"/>
      <c r="W220" s="149"/>
      <c r="X220" s="149"/>
      <c r="Y220" s="150"/>
    </row>
    <row r="221" spans="1:25" ht="13.5" thickBot="1">
      <c r="A221" s="433" t="s">
        <v>30</v>
      </c>
      <c r="B221" s="434"/>
      <c r="C221" s="434"/>
      <c r="D221" s="434"/>
      <c r="E221" s="434"/>
      <c r="F221" s="434"/>
      <c r="G221" s="434"/>
      <c r="H221" s="435"/>
      <c r="I221" s="241">
        <f>SUM(I222+I233)</f>
        <v>0</v>
      </c>
      <c r="J221" s="436">
        <f>SUM(J222+J233)</f>
        <v>3007.4580000000005</v>
      </c>
      <c r="K221" s="437"/>
      <c r="L221" s="437"/>
      <c r="M221" s="438"/>
      <c r="N221" s="436">
        <f>SUM(N222+N233)</f>
        <v>2749.0000000000005</v>
      </c>
      <c r="O221" s="437"/>
      <c r="P221" s="437"/>
      <c r="Q221" s="438"/>
      <c r="R221" s="246">
        <f>SUM(R222+R233)</f>
        <v>2748.9</v>
      </c>
      <c r="S221" s="246">
        <f>SUM(S222+S233)</f>
        <v>258.55800000000005</v>
      </c>
      <c r="T221" s="207">
        <f>SUM(T222+T233)</f>
        <v>0</v>
      </c>
      <c r="U221" s="297">
        <f>SUM(N221*100/J221)</f>
        <v>91.406097774266513</v>
      </c>
      <c r="X221" s="296"/>
      <c r="Y221" s="10"/>
    </row>
    <row r="222" spans="1:25" ht="13.5" thickBot="1">
      <c r="A222" s="457" t="s">
        <v>42</v>
      </c>
      <c r="B222" s="458"/>
      <c r="C222" s="458"/>
      <c r="D222" s="458"/>
      <c r="E222" s="458"/>
      <c r="F222" s="458"/>
      <c r="G222" s="458"/>
      <c r="H222" s="459"/>
      <c r="I222" s="242">
        <f>SUM(I223:I232)</f>
        <v>0</v>
      </c>
      <c r="J222" s="439">
        <f>SUM(J223:M232)</f>
        <v>2893.2580000000007</v>
      </c>
      <c r="K222" s="440"/>
      <c r="L222" s="440"/>
      <c r="M222" s="441"/>
      <c r="N222" s="439">
        <f>SUM(N223:Q232)</f>
        <v>2707.7000000000003</v>
      </c>
      <c r="O222" s="440"/>
      <c r="P222" s="440"/>
      <c r="Q222" s="441"/>
      <c r="R222" s="247">
        <f>SUM(R223:R232)</f>
        <v>2707.7000000000003</v>
      </c>
      <c r="S222" s="247">
        <f>SUM(S223:S232)</f>
        <v>185.55800000000005</v>
      </c>
      <c r="T222" s="208">
        <f>SUM(T223:T232)</f>
        <v>0</v>
      </c>
      <c r="U222" s="297">
        <f t="shared" ref="U222:U237" si="181">SUM(N222*100/J222)</f>
        <v>93.586538082673556</v>
      </c>
      <c r="Y222" s="10"/>
    </row>
    <row r="223" spans="1:25">
      <c r="A223" s="451" t="s">
        <v>106</v>
      </c>
      <c r="B223" s="452"/>
      <c r="C223" s="452"/>
      <c r="D223" s="452"/>
      <c r="E223" s="452"/>
      <c r="F223" s="452"/>
      <c r="G223" s="452"/>
      <c r="H223" s="453"/>
      <c r="I223" s="220">
        <f>SUMIF(G11:G219,"SB",I11:I219)</f>
        <v>0</v>
      </c>
      <c r="J223" s="324">
        <f>SUMIF(G11:G219,"SB",J11:J219)</f>
        <v>1952.1000000000006</v>
      </c>
      <c r="K223" s="325"/>
      <c r="L223" s="325"/>
      <c r="M223" s="326"/>
      <c r="N223" s="324">
        <f>SUMIF(G11:G219,"SB",N11:N219)</f>
        <v>1765.5000000000002</v>
      </c>
      <c r="O223" s="325"/>
      <c r="P223" s="325"/>
      <c r="Q223" s="326"/>
      <c r="R223" s="248">
        <f>SUMIF(G11:G219,"SB",R11:R219)</f>
        <v>1765.5000000000002</v>
      </c>
      <c r="S223" s="248">
        <f>SUMIF(G11:G219,"SB",S11:S219)</f>
        <v>186.6</v>
      </c>
      <c r="T223" s="209">
        <f>SUMIF(G11:G219,"SB",T11:T219)</f>
        <v>0</v>
      </c>
      <c r="U223" s="297">
        <f t="shared" si="181"/>
        <v>90.4410634701091</v>
      </c>
      <c r="V223" s="296"/>
      <c r="Y223" s="91"/>
    </row>
    <row r="224" spans="1:25">
      <c r="A224" s="442" t="s">
        <v>107</v>
      </c>
      <c r="B224" s="443"/>
      <c r="C224" s="443"/>
      <c r="D224" s="443"/>
      <c r="E224" s="443"/>
      <c r="F224" s="443"/>
      <c r="G224" s="443"/>
      <c r="H224" s="444"/>
      <c r="I224" s="220">
        <f>SUMIF(G11:G219,"VD",I11:I219)</f>
        <v>0</v>
      </c>
      <c r="J224" s="324">
        <f>SUMIF(G11:G219,"VD",J11:J219)</f>
        <v>0</v>
      </c>
      <c r="K224" s="325"/>
      <c r="L224" s="325"/>
      <c r="M224" s="326"/>
      <c r="N224" s="324">
        <f>SUMIF(G11:G219,"VD",N11:N219)</f>
        <v>0</v>
      </c>
      <c r="O224" s="325"/>
      <c r="P224" s="325"/>
      <c r="Q224" s="326"/>
      <c r="R224" s="248">
        <f>SUMIF(G11:G219,"VD",R11:R219)</f>
        <v>0</v>
      </c>
      <c r="S224" s="248">
        <f>SUMIF(G11:G219,"VD",S11:S219)</f>
        <v>0</v>
      </c>
      <c r="T224" s="209">
        <f>SUMIF(G11:G219,"VD",T11:T219)</f>
        <v>0</v>
      </c>
      <c r="U224" s="297"/>
      <c r="V224" s="107"/>
      <c r="Y224" s="10"/>
    </row>
    <row r="225" spans="1:25">
      <c r="A225" s="454" t="s">
        <v>140</v>
      </c>
      <c r="B225" s="455"/>
      <c r="C225" s="455"/>
      <c r="D225" s="455"/>
      <c r="E225" s="455"/>
      <c r="F225" s="455"/>
      <c r="G225" s="455"/>
      <c r="H225" s="456"/>
      <c r="I225" s="220">
        <f>SUMIF(G11:G219,"MK",I11:I219)</f>
        <v>0</v>
      </c>
      <c r="J225" s="324">
        <f>SUMIF(G11:G219,"MK",J11:J219)</f>
        <v>0</v>
      </c>
      <c r="K225" s="325"/>
      <c r="L225" s="325"/>
      <c r="M225" s="326"/>
      <c r="N225" s="324">
        <f>SUMIF(G11:G219,"MK",N11:N219)</f>
        <v>0</v>
      </c>
      <c r="O225" s="325"/>
      <c r="P225" s="325"/>
      <c r="Q225" s="326"/>
      <c r="R225" s="248">
        <f>SUMIF(G11:G219,"MK",R11:R219)</f>
        <v>0</v>
      </c>
      <c r="S225" s="248">
        <f>SUMIF(G11:G219,"MK",S11:S219)</f>
        <v>0</v>
      </c>
      <c r="T225" s="209">
        <f>SUMIF(G11:G219,"MK",T11:T219)</f>
        <v>0</v>
      </c>
      <c r="U225" s="297"/>
      <c r="Y225" s="10"/>
    </row>
    <row r="226" spans="1:25">
      <c r="A226" s="421" t="s">
        <v>108</v>
      </c>
      <c r="B226" s="422"/>
      <c r="C226" s="422"/>
      <c r="D226" s="422"/>
      <c r="E226" s="422"/>
      <c r="F226" s="422"/>
      <c r="G226" s="422"/>
      <c r="H226" s="423"/>
      <c r="I226" s="220">
        <f>SUMIF(G11:G219,"SP",I11:I219)</f>
        <v>0</v>
      </c>
      <c r="J226" s="324">
        <f>SUMIF(G11:G219,"SP",J11:J219)</f>
        <v>34.300000000000004</v>
      </c>
      <c r="K226" s="325"/>
      <c r="L226" s="325"/>
      <c r="M226" s="326"/>
      <c r="N226" s="324">
        <f>SUMIF(G11:G219,"SP",N11:N219)</f>
        <v>24.700000000000003</v>
      </c>
      <c r="O226" s="325"/>
      <c r="P226" s="325"/>
      <c r="Q226" s="326"/>
      <c r="R226" s="248">
        <f>SUMIF(G11:G219,"SP",R11:R219)</f>
        <v>24.700000000000003</v>
      </c>
      <c r="S226" s="248">
        <f>SUMIF(G11:G219,"SP",S11:S219)</f>
        <v>9.6</v>
      </c>
      <c r="T226" s="209">
        <f>SUMIF(G11:G219,"SP",T11:T219)</f>
        <v>0</v>
      </c>
      <c r="U226" s="297">
        <f t="shared" si="181"/>
        <v>72.011661807580182</v>
      </c>
      <c r="Y226" s="10"/>
    </row>
    <row r="227" spans="1:25">
      <c r="A227" s="448" t="s">
        <v>190</v>
      </c>
      <c r="B227" s="449"/>
      <c r="C227" s="449"/>
      <c r="D227" s="449"/>
      <c r="E227" s="449"/>
      <c r="F227" s="449"/>
      <c r="G227" s="449"/>
      <c r="H227" s="450"/>
      <c r="I227" s="220">
        <f>SUMIF(G11:G221,"ESB",I11:I221)</f>
        <v>0</v>
      </c>
      <c r="J227" s="324">
        <f>SUMIF(G11:G221,"ESB",J11:J221)</f>
        <v>162.30000000000001</v>
      </c>
      <c r="K227" s="325"/>
      <c r="L227" s="325"/>
      <c r="M227" s="326"/>
      <c r="N227" s="324">
        <f>SUMIF(G11:G221,"ESB",N11:N221)</f>
        <v>106.39999999999999</v>
      </c>
      <c r="O227" s="325"/>
      <c r="P227" s="325"/>
      <c r="Q227" s="326"/>
      <c r="R227" s="248">
        <f>SUMIF(G10:G221,"ESB",R10:R221)</f>
        <v>106.39999999999999</v>
      </c>
      <c r="S227" s="248">
        <f>SUMIF(G11:G221,"ESB",S11:S221)</f>
        <v>55.900000000000006</v>
      </c>
      <c r="T227" s="209">
        <f>SUMIF(G10:G221,"ESB",T10:T221)</f>
        <v>0</v>
      </c>
      <c r="U227" s="297">
        <f t="shared" si="181"/>
        <v>65.557609365372755</v>
      </c>
      <c r="Y227" s="10"/>
    </row>
    <row r="228" spans="1:25">
      <c r="A228" s="421" t="s">
        <v>109</v>
      </c>
      <c r="B228" s="422"/>
      <c r="C228" s="422"/>
      <c r="D228" s="422"/>
      <c r="E228" s="422"/>
      <c r="F228" s="422"/>
      <c r="G228" s="422"/>
      <c r="H228" s="423"/>
      <c r="I228" s="220">
        <f>SUMIF(G11:G220,"VIP",I11:I220)</f>
        <v>0</v>
      </c>
      <c r="J228" s="324">
        <f>SUMIF(G11:G220,"VIP",J11:J220)</f>
        <v>265</v>
      </c>
      <c r="K228" s="325"/>
      <c r="L228" s="325"/>
      <c r="M228" s="326"/>
      <c r="N228" s="324">
        <f>SUMIF(G11:G220,"VIP",N11:N220)</f>
        <v>265</v>
      </c>
      <c r="O228" s="325"/>
      <c r="P228" s="325"/>
      <c r="Q228" s="326"/>
      <c r="R228" s="248">
        <f>SUMIF(G12:G220,"VIP",R12:R220)</f>
        <v>265</v>
      </c>
      <c r="S228" s="248">
        <f>SUMIF(G11:G220,"VIP",S11:S220)</f>
        <v>0</v>
      </c>
      <c r="T228" s="209">
        <f>SUMIF(G11:G220,"VIP",T11:T220)</f>
        <v>0</v>
      </c>
      <c r="U228" s="297">
        <f t="shared" si="181"/>
        <v>100</v>
      </c>
      <c r="Y228" s="10"/>
    </row>
    <row r="229" spans="1:25">
      <c r="A229" s="421" t="s">
        <v>110</v>
      </c>
      <c r="B229" s="422"/>
      <c r="C229" s="422"/>
      <c r="D229" s="422"/>
      <c r="E229" s="422"/>
      <c r="F229" s="422"/>
      <c r="G229" s="422"/>
      <c r="H229" s="423"/>
      <c r="I229" s="220">
        <f>SUMIF(G11:G218,"SL",I11:I218)</f>
        <v>0</v>
      </c>
      <c r="J229" s="324">
        <f>SUMIF(G11:G218,"SL",J11:J218)</f>
        <v>108.889</v>
      </c>
      <c r="K229" s="325"/>
      <c r="L229" s="325"/>
      <c r="M229" s="326"/>
      <c r="N229" s="324">
        <f>SUMIF(G11:G218,"SL",N11:N218)</f>
        <v>182.6</v>
      </c>
      <c r="O229" s="325"/>
      <c r="P229" s="325"/>
      <c r="Q229" s="326"/>
      <c r="R229" s="248">
        <f>SUMIF(G11:G218,"SL",R11:R218)</f>
        <v>182.6</v>
      </c>
      <c r="S229" s="248">
        <f>SUMIF(G11:G218,"SL",S11:S218)</f>
        <v>-73.710999999999999</v>
      </c>
      <c r="T229" s="209">
        <f>SUMIF(G11:G218,"SL",T11:T218)</f>
        <v>0</v>
      </c>
      <c r="U229" s="297">
        <f t="shared" si="181"/>
        <v>167.69370643499343</v>
      </c>
      <c r="Y229" s="10"/>
    </row>
    <row r="230" spans="1:25">
      <c r="A230" s="421" t="s">
        <v>111</v>
      </c>
      <c r="B230" s="422"/>
      <c r="C230" s="422"/>
      <c r="D230" s="422"/>
      <c r="E230" s="422"/>
      <c r="F230" s="422"/>
      <c r="G230" s="422"/>
      <c r="H230" s="423"/>
      <c r="I230" s="220">
        <f>SUMIF(G11:G215,"DK",I11:I215)</f>
        <v>0</v>
      </c>
      <c r="J230" s="324">
        <f>SUMIF(G7:G215,"DK",J7:J215)</f>
        <v>0</v>
      </c>
      <c r="K230" s="325"/>
      <c r="L230" s="325"/>
      <c r="M230" s="326"/>
      <c r="N230" s="324">
        <f>SUMIF(G7:G215,"DK",N7:N215)</f>
        <v>0</v>
      </c>
      <c r="O230" s="325"/>
      <c r="P230" s="325"/>
      <c r="Q230" s="326"/>
      <c r="R230" s="248">
        <f>SUMIF(G7:G215,"DK",R7:R215)</f>
        <v>0</v>
      </c>
      <c r="S230" s="248">
        <f>SUMIF(G11:G215,"DK",S11:S215)</f>
        <v>0</v>
      </c>
      <c r="T230" s="209">
        <f>SUMIF(G7:G215,"DK",T7:T215)</f>
        <v>0</v>
      </c>
      <c r="U230" s="297"/>
      <c r="Y230" s="10"/>
    </row>
    <row r="231" spans="1:25">
      <c r="A231" s="421" t="s">
        <v>112</v>
      </c>
      <c r="B231" s="422"/>
      <c r="C231" s="422"/>
      <c r="D231" s="422"/>
      <c r="E231" s="422"/>
      <c r="F231" s="422"/>
      <c r="G231" s="422"/>
      <c r="H231" s="423"/>
      <c r="I231" s="220">
        <f>SUMIF(G11:G218,"VB",I11:I218)</f>
        <v>0</v>
      </c>
      <c r="J231" s="324">
        <f>SUMIF(G11:G218,"VB",J11:J218)</f>
        <v>370.66899999999998</v>
      </c>
      <c r="K231" s="325"/>
      <c r="L231" s="325"/>
      <c r="M231" s="326"/>
      <c r="N231" s="324">
        <f>SUMIF(G11:G218,"VB",N11:N218)</f>
        <v>363.5</v>
      </c>
      <c r="O231" s="325"/>
      <c r="P231" s="325"/>
      <c r="Q231" s="326"/>
      <c r="R231" s="248">
        <f>SUMIF(G11:G218,"VB",R11:R218)</f>
        <v>363.5</v>
      </c>
      <c r="S231" s="248">
        <f>SUMIF(G11:G218,"VB",S11:S218)</f>
        <v>7.1690000000000333</v>
      </c>
      <c r="T231" s="209">
        <f>SUMIF(G11:G218,"VB",T11:T218)</f>
        <v>0</v>
      </c>
      <c r="U231" s="297">
        <f t="shared" si="181"/>
        <v>98.065929441091654</v>
      </c>
      <c r="Y231" s="10"/>
    </row>
    <row r="232" spans="1:25" ht="13.5" thickBot="1">
      <c r="A232" s="421" t="s">
        <v>189</v>
      </c>
      <c r="B232" s="422"/>
      <c r="C232" s="422"/>
      <c r="D232" s="422"/>
      <c r="E232" s="422"/>
      <c r="F232" s="422"/>
      <c r="G232" s="422"/>
      <c r="H232" s="423"/>
      <c r="I232" s="220">
        <f>SUMIF(G12:G219,"KLB",I12:I219)</f>
        <v>0</v>
      </c>
      <c r="J232" s="324">
        <f>SUMIF(G9:G217,"KLB",J9:J217)</f>
        <v>0</v>
      </c>
      <c r="K232" s="325"/>
      <c r="L232" s="325"/>
      <c r="M232" s="326"/>
      <c r="N232" s="324">
        <f>SUMIF(G9:G217,"KLB",N9:N217)</f>
        <v>0</v>
      </c>
      <c r="O232" s="325"/>
      <c r="P232" s="325"/>
      <c r="Q232" s="326"/>
      <c r="R232" s="248">
        <f>SUMIF(G9:G217,"KLB",R9:R217)</f>
        <v>0</v>
      </c>
      <c r="S232" s="248">
        <f>SUMIF(G12:G219,"KLB",S12:S219)</f>
        <v>0</v>
      </c>
      <c r="T232" s="209">
        <f>SUMIF(G9:G217,"KLB",T9:T217)</f>
        <v>0</v>
      </c>
      <c r="U232" s="297"/>
      <c r="Y232" s="10"/>
    </row>
    <row r="233" spans="1:25" ht="13.5" thickBot="1">
      <c r="A233" s="427" t="s">
        <v>43</v>
      </c>
      <c r="B233" s="428"/>
      <c r="C233" s="428"/>
      <c r="D233" s="428"/>
      <c r="E233" s="428"/>
      <c r="F233" s="428"/>
      <c r="G233" s="428"/>
      <c r="H233" s="429"/>
      <c r="I233" s="241">
        <f>SUM(I234:I237)</f>
        <v>0</v>
      </c>
      <c r="J233" s="436">
        <f>SUM(J234:M237)</f>
        <v>114.20000000000002</v>
      </c>
      <c r="K233" s="437"/>
      <c r="L233" s="437"/>
      <c r="M233" s="438"/>
      <c r="N233" s="436">
        <f>SUM(N234:Q237)</f>
        <v>41.300000000000004</v>
      </c>
      <c r="O233" s="437"/>
      <c r="P233" s="437"/>
      <c r="Q233" s="438"/>
      <c r="R233" s="246">
        <f>SUM(R234:R237)</f>
        <v>41.2</v>
      </c>
      <c r="S233" s="246">
        <f>SUM(S234:S237)</f>
        <v>73</v>
      </c>
      <c r="T233" s="207">
        <f>SUM(T234:T237)</f>
        <v>0</v>
      </c>
      <c r="U233" s="297">
        <f t="shared" si="181"/>
        <v>36.164623467600698</v>
      </c>
      <c r="Y233" s="10"/>
    </row>
    <row r="234" spans="1:25">
      <c r="A234" s="421" t="s">
        <v>113</v>
      </c>
      <c r="B234" s="422"/>
      <c r="C234" s="422"/>
      <c r="D234" s="422"/>
      <c r="E234" s="422"/>
      <c r="F234" s="422"/>
      <c r="G234" s="422"/>
      <c r="H234" s="423"/>
      <c r="I234" s="220">
        <f>SUMIF(G10:G218,"KL",I10:I218)</f>
        <v>0</v>
      </c>
      <c r="J234" s="324">
        <f>SUMIF(G10:G218,"KL",J10:J218)</f>
        <v>0</v>
      </c>
      <c r="K234" s="325"/>
      <c r="L234" s="325"/>
      <c r="M234" s="326"/>
      <c r="N234" s="324">
        <f>SUMIF(K10:K218,"KL",N10:N218)</f>
        <v>0</v>
      </c>
      <c r="O234" s="325"/>
      <c r="P234" s="325"/>
      <c r="Q234" s="326"/>
      <c r="R234" s="248">
        <f>SUMIF(G11:G219,"KL",R11:R219)</f>
        <v>0</v>
      </c>
      <c r="S234" s="248">
        <f>SUMIF(G10:G218,"KL",S10:S218)</f>
        <v>0</v>
      </c>
      <c r="T234" s="209">
        <f>SUMIF(G11:G219,"KL",T11:T219)</f>
        <v>0</v>
      </c>
      <c r="U234" s="297"/>
      <c r="Y234" s="10"/>
    </row>
    <row r="235" spans="1:25">
      <c r="A235" s="421" t="s">
        <v>114</v>
      </c>
      <c r="B235" s="422"/>
      <c r="C235" s="422"/>
      <c r="D235" s="422"/>
      <c r="E235" s="422"/>
      <c r="F235" s="422"/>
      <c r="G235" s="422"/>
      <c r="H235" s="423"/>
      <c r="I235" s="220">
        <f>SUMIF(G11:G219,"ES",I11:I219)</f>
        <v>0</v>
      </c>
      <c r="J235" s="324">
        <f>SUMIF(G11:G219,"ES",J11:J219)</f>
        <v>37.4</v>
      </c>
      <c r="K235" s="325"/>
      <c r="L235" s="325"/>
      <c r="M235" s="326"/>
      <c r="N235" s="324">
        <f>SUMIF(G11:G219,"ES",N11:N219)</f>
        <v>3.2</v>
      </c>
      <c r="O235" s="325"/>
      <c r="P235" s="325"/>
      <c r="Q235" s="326"/>
      <c r="R235" s="248">
        <f>SUMIF(G11:G219,"ES",R11:R219)</f>
        <v>3.2</v>
      </c>
      <c r="S235" s="248">
        <f>SUMIF(G11:G219,"ES",S11:S219)</f>
        <v>34.199999999999996</v>
      </c>
      <c r="T235" s="209">
        <f>SUMIF(G11:G219,"ES",T11:T219)</f>
        <v>0</v>
      </c>
      <c r="U235" s="297">
        <f t="shared" si="181"/>
        <v>8.5561497326203213</v>
      </c>
      <c r="Y235" s="10"/>
    </row>
    <row r="236" spans="1:25">
      <c r="A236" s="430" t="s">
        <v>139</v>
      </c>
      <c r="B236" s="431"/>
      <c r="C236" s="431"/>
      <c r="D236" s="431"/>
      <c r="E236" s="431"/>
      <c r="F236" s="431"/>
      <c r="G236" s="431"/>
      <c r="H236" s="432"/>
      <c r="I236" s="220">
        <f>SUMIF(G11:G219,"VBF",I11:I219)</f>
        <v>0</v>
      </c>
      <c r="J236" s="324">
        <f>SUMIF(G11:G219,"VBF",J11:J219)</f>
        <v>73.800000000000011</v>
      </c>
      <c r="K236" s="325"/>
      <c r="L236" s="325"/>
      <c r="M236" s="326"/>
      <c r="N236" s="324">
        <f>SUMIF(G11:G219,"VBF",N11:N219)</f>
        <v>35</v>
      </c>
      <c r="O236" s="325"/>
      <c r="P236" s="325"/>
      <c r="Q236" s="326"/>
      <c r="R236" s="248">
        <f>SUMIF(G11:G219,"VBF",R11:R219)</f>
        <v>35</v>
      </c>
      <c r="S236" s="248">
        <f>SUMIF(G11:G219,"VBF",S11:S219)</f>
        <v>38.800000000000004</v>
      </c>
      <c r="T236" s="209">
        <f>SUMIF(G11:G219,"VBF",T11:T219)</f>
        <v>0</v>
      </c>
      <c r="U236" s="297">
        <f t="shared" si="181"/>
        <v>47.425474254742539</v>
      </c>
      <c r="Y236" s="10"/>
    </row>
    <row r="237" spans="1:25" ht="13.5" thickBot="1">
      <c r="A237" s="424" t="s">
        <v>115</v>
      </c>
      <c r="B237" s="425"/>
      <c r="C237" s="425"/>
      <c r="D237" s="425"/>
      <c r="E237" s="425"/>
      <c r="F237" s="425"/>
      <c r="G237" s="425"/>
      <c r="H237" s="426"/>
      <c r="I237" s="243">
        <f>SUMIF(G11:G219,"Kt.",I11:I219)</f>
        <v>0</v>
      </c>
      <c r="J237" s="445">
        <f>SUMIF(G11:G219,"Kt.",J11:J219)</f>
        <v>3</v>
      </c>
      <c r="K237" s="446"/>
      <c r="L237" s="446"/>
      <c r="M237" s="447"/>
      <c r="N237" s="445">
        <f>SUMIF(G11:G219,"Kt.",N11:N219)</f>
        <v>3.1</v>
      </c>
      <c r="O237" s="446"/>
      <c r="P237" s="446"/>
      <c r="Q237" s="447"/>
      <c r="R237" s="249">
        <f>SUMIF(G11:G219,"Kt.",R11:R219)</f>
        <v>3</v>
      </c>
      <c r="S237" s="249">
        <f>SUMIF(G11:G219,"Kt.",S11:S219)</f>
        <v>0</v>
      </c>
      <c r="T237" s="210">
        <f>SUMIF(G11:G219,"Kt.",T11:T219)</f>
        <v>0</v>
      </c>
      <c r="U237" s="297">
        <f t="shared" si="181"/>
        <v>103.33333333333333</v>
      </c>
      <c r="Y237" s="10"/>
    </row>
    <row r="238" spans="1:25">
      <c r="A238" s="395" t="s">
        <v>131</v>
      </c>
      <c r="B238" s="395"/>
      <c r="C238" s="395"/>
      <c r="D238" s="395"/>
      <c r="E238" s="395"/>
      <c r="F238" s="395"/>
      <c r="G238" s="395"/>
      <c r="H238" s="395"/>
      <c r="I238" s="395"/>
      <c r="J238" s="395"/>
      <c r="K238" s="395"/>
      <c r="L238" s="395"/>
      <c r="M238" s="395"/>
      <c r="N238" s="395"/>
      <c r="O238" s="395"/>
      <c r="P238" s="395"/>
      <c r="Q238" s="395"/>
      <c r="R238" s="395"/>
      <c r="S238" s="395"/>
      <c r="T238" s="395"/>
      <c r="Y238" s="10"/>
    </row>
    <row r="239" spans="1:25" ht="12" customHeight="1">
      <c r="I239" s="92"/>
      <c r="J239" s="92"/>
      <c r="K239" s="92"/>
      <c r="L239" s="92"/>
      <c r="M239" s="92"/>
      <c r="N239" s="92"/>
      <c r="O239" s="92"/>
      <c r="P239" s="92"/>
      <c r="Q239" s="92"/>
      <c r="R239" s="92"/>
      <c r="S239" s="92"/>
      <c r="T239" s="92"/>
    </row>
    <row r="240" spans="1:25">
      <c r="H240" s="92"/>
      <c r="I240" s="92"/>
      <c r="J240" s="92"/>
      <c r="K240" s="92"/>
      <c r="L240" s="92"/>
      <c r="M240" s="92"/>
      <c r="N240" s="92"/>
      <c r="O240" s="92"/>
      <c r="P240" s="92"/>
      <c r="Q240" s="92"/>
      <c r="R240" s="92"/>
      <c r="S240" s="92"/>
      <c r="T240" s="92"/>
      <c r="U240" s="185"/>
      <c r="V240" s="92"/>
      <c r="W240" s="92"/>
      <c r="X240" s="185"/>
      <c r="Y240" s="92"/>
    </row>
    <row r="241" spans="9:25">
      <c r="J241" s="92"/>
      <c r="K241" s="92"/>
      <c r="L241" s="92"/>
      <c r="M241" s="92"/>
      <c r="N241" s="92"/>
      <c r="O241" s="92"/>
      <c r="P241" s="92"/>
      <c r="Q241" s="92"/>
      <c r="R241" s="92"/>
      <c r="S241" s="92"/>
      <c r="T241" s="92"/>
    </row>
    <row r="242" spans="9:25">
      <c r="I242" s="92"/>
      <c r="J242" s="92"/>
      <c r="K242" s="92"/>
      <c r="L242" s="92"/>
      <c r="M242" s="92"/>
      <c r="N242" s="92"/>
      <c r="O242" s="92"/>
      <c r="P242" s="92"/>
      <c r="Q242" s="92"/>
      <c r="R242" s="92"/>
      <c r="S242" s="92"/>
      <c r="T242" s="92"/>
      <c r="U242" s="185"/>
      <c r="V242" s="92"/>
      <c r="W242" s="92"/>
      <c r="X242" s="185"/>
      <c r="Y242" s="92"/>
    </row>
    <row r="243" spans="9:25">
      <c r="M243" s="14"/>
      <c r="Q243" s="14"/>
    </row>
    <row r="244" spans="9:25">
      <c r="M244" s="14"/>
      <c r="Q244" s="14"/>
    </row>
    <row r="245" spans="9:25">
      <c r="M245" s="14"/>
      <c r="Q245" s="14"/>
    </row>
  </sheetData>
  <autoFilter ref="A12:Y238" xr:uid="{065FD84C-9433-4B16-B214-83E53BD69F83}"/>
  <mergeCells count="360">
    <mergeCell ref="A4:T4"/>
    <mergeCell ref="E3:O3"/>
    <mergeCell ref="S8:S11"/>
    <mergeCell ref="X8:X11"/>
    <mergeCell ref="N229:Q229"/>
    <mergeCell ref="N230:Q230"/>
    <mergeCell ref="N231:Q231"/>
    <mergeCell ref="N232:Q232"/>
    <mergeCell ref="N233:Q233"/>
    <mergeCell ref="A35:A37"/>
    <mergeCell ref="G37:H37"/>
    <mergeCell ref="G48:H48"/>
    <mergeCell ref="A84:A87"/>
    <mergeCell ref="B23:B25"/>
    <mergeCell ref="B30:B34"/>
    <mergeCell ref="A43:A48"/>
    <mergeCell ref="A26:A29"/>
    <mergeCell ref="B84:B87"/>
    <mergeCell ref="G53:H53"/>
    <mergeCell ref="C73:C76"/>
    <mergeCell ref="B63:B65"/>
    <mergeCell ref="B59:B62"/>
    <mergeCell ref="C54:C58"/>
    <mergeCell ref="A77:A79"/>
    <mergeCell ref="N234:Q234"/>
    <mergeCell ref="N235:Q235"/>
    <mergeCell ref="N236:Q236"/>
    <mergeCell ref="N237:Q237"/>
    <mergeCell ref="N221:Q221"/>
    <mergeCell ref="N222:Q222"/>
    <mergeCell ref="N223:Q223"/>
    <mergeCell ref="N224:Q224"/>
    <mergeCell ref="N225:Q225"/>
    <mergeCell ref="N226:Q226"/>
    <mergeCell ref="N227:Q227"/>
    <mergeCell ref="N228:Q228"/>
    <mergeCell ref="B105:B112"/>
    <mergeCell ref="B88:B90"/>
    <mergeCell ref="B97:B104"/>
    <mergeCell ref="G34:H34"/>
    <mergeCell ref="C30:C34"/>
    <mergeCell ref="E30:E34"/>
    <mergeCell ref="E23:E25"/>
    <mergeCell ref="B35:B37"/>
    <mergeCell ref="E66:E72"/>
    <mergeCell ref="D30:D34"/>
    <mergeCell ref="E43:E48"/>
    <mergeCell ref="D43:D48"/>
    <mergeCell ref="C35:C37"/>
    <mergeCell ref="B43:B48"/>
    <mergeCell ref="B54:B58"/>
    <mergeCell ref="B49:B53"/>
    <mergeCell ref="D35:D37"/>
    <mergeCell ref="C43:C48"/>
    <mergeCell ref="E35:E37"/>
    <mergeCell ref="C49:C53"/>
    <mergeCell ref="D49:D53"/>
    <mergeCell ref="C66:C72"/>
    <mergeCell ref="E42:H42"/>
    <mergeCell ref="E41:H41"/>
    <mergeCell ref="D20:D22"/>
    <mergeCell ref="D8:D11"/>
    <mergeCell ref="B20:B22"/>
    <mergeCell ref="A30:A34"/>
    <mergeCell ref="C20:C22"/>
    <mergeCell ref="A23:A25"/>
    <mergeCell ref="C23:C25"/>
    <mergeCell ref="B26:B29"/>
    <mergeCell ref="A73:A76"/>
    <mergeCell ref="A66:A72"/>
    <mergeCell ref="B73:B76"/>
    <mergeCell ref="A49:A53"/>
    <mergeCell ref="C59:C62"/>
    <mergeCell ref="C63:C65"/>
    <mergeCell ref="B66:B72"/>
    <mergeCell ref="E49:E53"/>
    <mergeCell ref="A59:A62"/>
    <mergeCell ref="G79:H79"/>
    <mergeCell ref="A63:A65"/>
    <mergeCell ref="A54:A58"/>
    <mergeCell ref="G65:H65"/>
    <mergeCell ref="E81:H81"/>
    <mergeCell ref="B77:B79"/>
    <mergeCell ref="E80:H80"/>
    <mergeCell ref="G72:H72"/>
    <mergeCell ref="G58:H58"/>
    <mergeCell ref="E59:E62"/>
    <mergeCell ref="E63:E65"/>
    <mergeCell ref="D66:D72"/>
    <mergeCell ref="D63:D65"/>
    <mergeCell ref="E54:E58"/>
    <mergeCell ref="D59:D62"/>
    <mergeCell ref="G76:H76"/>
    <mergeCell ref="E77:E79"/>
    <mergeCell ref="D54:D58"/>
    <mergeCell ref="C77:C79"/>
    <mergeCell ref="G62:H62"/>
    <mergeCell ref="E218:H218"/>
    <mergeCell ref="A231:H231"/>
    <mergeCell ref="C8:C11"/>
    <mergeCell ref="B127:B130"/>
    <mergeCell ref="C127:C130"/>
    <mergeCell ref="B198:B201"/>
    <mergeCell ref="E195:E197"/>
    <mergeCell ref="D145:D149"/>
    <mergeCell ref="E113:E119"/>
    <mergeCell ref="E137:E140"/>
    <mergeCell ref="A91:A96"/>
    <mergeCell ref="A105:A112"/>
    <mergeCell ref="A97:A104"/>
    <mergeCell ref="B91:B96"/>
    <mergeCell ref="A113:A119"/>
    <mergeCell ref="E73:E76"/>
    <mergeCell ref="D77:D79"/>
    <mergeCell ref="D198:D201"/>
    <mergeCell ref="D195:D197"/>
    <mergeCell ref="E163:H163"/>
    <mergeCell ref="C15:C19"/>
    <mergeCell ref="A226:H226"/>
    <mergeCell ref="H8:H11"/>
    <mergeCell ref="G8:G11"/>
    <mergeCell ref="A238:T238"/>
    <mergeCell ref="J221:M221"/>
    <mergeCell ref="J222:M222"/>
    <mergeCell ref="J228:M228"/>
    <mergeCell ref="A224:H224"/>
    <mergeCell ref="J225:M225"/>
    <mergeCell ref="J224:M224"/>
    <mergeCell ref="J226:M226"/>
    <mergeCell ref="J236:M236"/>
    <mergeCell ref="J237:M237"/>
    <mergeCell ref="J235:M235"/>
    <mergeCell ref="J231:M231"/>
    <mergeCell ref="J233:M233"/>
    <mergeCell ref="J229:M229"/>
    <mergeCell ref="A227:H227"/>
    <mergeCell ref="J234:M234"/>
    <mergeCell ref="J227:M227"/>
    <mergeCell ref="A223:H223"/>
    <mergeCell ref="A229:H229"/>
    <mergeCell ref="A225:H225"/>
    <mergeCell ref="A222:H222"/>
    <mergeCell ref="J223:M223"/>
    <mergeCell ref="A228:H228"/>
    <mergeCell ref="A235:H235"/>
    <mergeCell ref="A230:H230"/>
    <mergeCell ref="A232:H232"/>
    <mergeCell ref="A237:H237"/>
    <mergeCell ref="A233:H233"/>
    <mergeCell ref="J230:M230"/>
    <mergeCell ref="A120:A126"/>
    <mergeCell ref="C192:C194"/>
    <mergeCell ref="A145:A149"/>
    <mergeCell ref="B167:B169"/>
    <mergeCell ref="B150:B154"/>
    <mergeCell ref="B133:B136"/>
    <mergeCell ref="A141:A144"/>
    <mergeCell ref="A137:A140"/>
    <mergeCell ref="B141:B144"/>
    <mergeCell ref="C137:C140"/>
    <mergeCell ref="B137:B140"/>
    <mergeCell ref="C133:C136"/>
    <mergeCell ref="B120:B126"/>
    <mergeCell ref="A236:H236"/>
    <mergeCell ref="A234:H234"/>
    <mergeCell ref="A221:H221"/>
    <mergeCell ref="B214:B216"/>
    <mergeCell ref="D214:D216"/>
    <mergeCell ref="A204:A206"/>
    <mergeCell ref="W1:Y1"/>
    <mergeCell ref="D26:D29"/>
    <mergeCell ref="J8:M8"/>
    <mergeCell ref="M10:M11"/>
    <mergeCell ref="A15:A19"/>
    <mergeCell ref="B15:B19"/>
    <mergeCell ref="D15:D19"/>
    <mergeCell ref="E15:E19"/>
    <mergeCell ref="A20:A22"/>
    <mergeCell ref="J1:T1"/>
    <mergeCell ref="J2:T2"/>
    <mergeCell ref="E7:R7"/>
    <mergeCell ref="I8:I11"/>
    <mergeCell ref="Y8:Y11"/>
    <mergeCell ref="C26:C29"/>
    <mergeCell ref="G29:H29"/>
    <mergeCell ref="D23:D25"/>
    <mergeCell ref="E26:E29"/>
    <mergeCell ref="A8:A11"/>
    <mergeCell ref="B8:B11"/>
    <mergeCell ref="K10:L10"/>
    <mergeCell ref="U10:U11"/>
    <mergeCell ref="R8:R11"/>
    <mergeCell ref="G25:H25"/>
    <mergeCell ref="G104:H104"/>
    <mergeCell ref="C97:C104"/>
    <mergeCell ref="C105:C112"/>
    <mergeCell ref="D97:D104"/>
    <mergeCell ref="E97:E104"/>
    <mergeCell ref="G112:H112"/>
    <mergeCell ref="D73:D76"/>
    <mergeCell ref="C91:C96"/>
    <mergeCell ref="C88:C90"/>
    <mergeCell ref="C84:C87"/>
    <mergeCell ref="G96:H96"/>
    <mergeCell ref="E91:E96"/>
    <mergeCell ref="D88:D90"/>
    <mergeCell ref="G90:H90"/>
    <mergeCell ref="D91:D96"/>
    <mergeCell ref="E84:E87"/>
    <mergeCell ref="D84:D87"/>
    <mergeCell ref="E88:E90"/>
    <mergeCell ref="G87:H87"/>
    <mergeCell ref="E83:H83"/>
    <mergeCell ref="E82:H82"/>
    <mergeCell ref="A6:Y6"/>
    <mergeCell ref="E158:H158"/>
    <mergeCell ref="E157:H157"/>
    <mergeCell ref="D150:D154"/>
    <mergeCell ref="E150:E154"/>
    <mergeCell ref="E156:H156"/>
    <mergeCell ref="E155:H155"/>
    <mergeCell ref="E145:E149"/>
    <mergeCell ref="V7:W7"/>
    <mergeCell ref="G130:H130"/>
    <mergeCell ref="E132:H132"/>
    <mergeCell ref="D133:D136"/>
    <mergeCell ref="G136:H136"/>
    <mergeCell ref="G144:H144"/>
    <mergeCell ref="E133:E136"/>
    <mergeCell ref="D120:D126"/>
    <mergeCell ref="E120:E126"/>
    <mergeCell ref="E105:E112"/>
    <mergeCell ref="D105:D112"/>
    <mergeCell ref="G149:H149"/>
    <mergeCell ref="E141:E144"/>
    <mergeCell ref="A127:A130"/>
    <mergeCell ref="A88:A90"/>
    <mergeCell ref="B113:B119"/>
    <mergeCell ref="G119:H119"/>
    <mergeCell ref="D113:D119"/>
    <mergeCell ref="G140:H140"/>
    <mergeCell ref="C113:C119"/>
    <mergeCell ref="C159:C161"/>
    <mergeCell ref="E131:H131"/>
    <mergeCell ref="D141:D144"/>
    <mergeCell ref="E162:H162"/>
    <mergeCell ref="C170:C175"/>
    <mergeCell ref="D170:D175"/>
    <mergeCell ref="E170:E175"/>
    <mergeCell ref="G175:H175"/>
    <mergeCell ref="D137:D140"/>
    <mergeCell ref="C164:C166"/>
    <mergeCell ref="G166:H166"/>
    <mergeCell ref="D159:D161"/>
    <mergeCell ref="E159:E161"/>
    <mergeCell ref="G154:H154"/>
    <mergeCell ref="C145:C149"/>
    <mergeCell ref="C141:C144"/>
    <mergeCell ref="E167:E169"/>
    <mergeCell ref="G169:H169"/>
    <mergeCell ref="C150:C154"/>
    <mergeCell ref="D164:D166"/>
    <mergeCell ref="E164:E166"/>
    <mergeCell ref="E192:E194"/>
    <mergeCell ref="A185:A187"/>
    <mergeCell ref="B185:B187"/>
    <mergeCell ref="C185:C187"/>
    <mergeCell ref="G126:H126"/>
    <mergeCell ref="C120:C126"/>
    <mergeCell ref="D127:D130"/>
    <mergeCell ref="E127:E130"/>
    <mergeCell ref="G161:H161"/>
    <mergeCell ref="C182:C184"/>
    <mergeCell ref="G181:H181"/>
    <mergeCell ref="D176:D181"/>
    <mergeCell ref="E176:E181"/>
    <mergeCell ref="E182:E184"/>
    <mergeCell ref="A159:A161"/>
    <mergeCell ref="A133:A136"/>
    <mergeCell ref="B145:B149"/>
    <mergeCell ref="A150:A154"/>
    <mergeCell ref="A170:A175"/>
    <mergeCell ref="B159:B161"/>
    <mergeCell ref="B164:B166"/>
    <mergeCell ref="A167:A169"/>
    <mergeCell ref="C176:C181"/>
    <mergeCell ref="A176:A181"/>
    <mergeCell ref="D167:D169"/>
    <mergeCell ref="B176:B181"/>
    <mergeCell ref="C167:C169"/>
    <mergeCell ref="B170:B175"/>
    <mergeCell ref="A164:A166"/>
    <mergeCell ref="W10:W11"/>
    <mergeCell ref="V10:V11"/>
    <mergeCell ref="J9:J11"/>
    <mergeCell ref="E8:E11"/>
    <mergeCell ref="G19:H19"/>
    <mergeCell ref="E20:E22"/>
    <mergeCell ref="U8:W9"/>
    <mergeCell ref="T8:T11"/>
    <mergeCell ref="E13:H13"/>
    <mergeCell ref="E14:H14"/>
    <mergeCell ref="G22:H22"/>
    <mergeCell ref="F8:F11"/>
    <mergeCell ref="K9:M9"/>
    <mergeCell ref="N9:N11"/>
    <mergeCell ref="O10:P10"/>
    <mergeCell ref="N8:Q8"/>
    <mergeCell ref="O9:Q9"/>
    <mergeCell ref="Q10:Q11"/>
    <mergeCell ref="J232:M232"/>
    <mergeCell ref="A38:A40"/>
    <mergeCell ref="B38:B40"/>
    <mergeCell ref="C38:C40"/>
    <mergeCell ref="D38:D40"/>
    <mergeCell ref="E38:E40"/>
    <mergeCell ref="G40:H40"/>
    <mergeCell ref="E203:H203"/>
    <mergeCell ref="E202:H202"/>
    <mergeCell ref="E209:E213"/>
    <mergeCell ref="E204:E206"/>
    <mergeCell ref="C204:C206"/>
    <mergeCell ref="A214:A216"/>
    <mergeCell ref="B204:B206"/>
    <mergeCell ref="A209:A213"/>
    <mergeCell ref="B209:B213"/>
    <mergeCell ref="B195:B197"/>
    <mergeCell ref="A198:A201"/>
    <mergeCell ref="E214:E216"/>
    <mergeCell ref="E198:E201"/>
    <mergeCell ref="G201:H201"/>
    <mergeCell ref="G216:H216"/>
    <mergeCell ref="D209:D213"/>
    <mergeCell ref="C209:C213"/>
    <mergeCell ref="E217:H217"/>
    <mergeCell ref="D182:D184"/>
    <mergeCell ref="C214:C216"/>
    <mergeCell ref="C195:C197"/>
    <mergeCell ref="G213:H213"/>
    <mergeCell ref="D185:D187"/>
    <mergeCell ref="E185:E187"/>
    <mergeCell ref="G187:H187"/>
    <mergeCell ref="E188:H188"/>
    <mergeCell ref="E189:H189"/>
    <mergeCell ref="G184:H184"/>
    <mergeCell ref="A182:A184"/>
    <mergeCell ref="A192:A194"/>
    <mergeCell ref="A195:A197"/>
    <mergeCell ref="E190:H190"/>
    <mergeCell ref="E191:H191"/>
    <mergeCell ref="E207:H207"/>
    <mergeCell ref="E208:H208"/>
    <mergeCell ref="G197:H197"/>
    <mergeCell ref="G206:H206"/>
    <mergeCell ref="D204:D206"/>
    <mergeCell ref="C198:C201"/>
    <mergeCell ref="D192:D194"/>
    <mergeCell ref="G194:H194"/>
    <mergeCell ref="B182:B184"/>
    <mergeCell ref="B192:B194"/>
  </mergeCells>
  <phoneticPr fontId="0" type="noConversion"/>
  <pageMargins left="0.39370078740157483" right="0.39370078740157483" top="1.1811023622047245" bottom="0.39370078740157483" header="0" footer="0"/>
  <pageSetup paperSize="9" scale="75" orientation="landscape" r:id="rId1"/>
  <headerFooter differentFirst="1" scaleWithDoc="0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08 programa (2021-0)</vt:lpstr>
      <vt:lpstr>'08 programa (2021-0)'!Print_Titles</vt:lpstr>
    </vt:vector>
  </TitlesOfParts>
  <Company>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RSIL</cp:lastModifiedBy>
  <cp:lastPrinted>2021-03-18T14:02:02Z</cp:lastPrinted>
  <dcterms:created xsi:type="dcterms:W3CDTF">2008-10-15T17:43:49Z</dcterms:created>
  <dcterms:modified xsi:type="dcterms:W3CDTF">2022-04-21T08:36:16Z</dcterms:modified>
</cp:coreProperties>
</file>