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SIL\Desktop\Planavimas\SVP ataskaitos\Ataskaita SVP 2021 12\Viešinimui SVP ataskaita už 2021 m\"/>
    </mc:Choice>
  </mc:AlternateContent>
  <xr:revisionPtr revIDLastSave="0" documentId="13_ncr:1_{8139FC39-7E2D-4419-B6CF-E1FC31DAFC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6 programa (2021-0)" sheetId="1" r:id="rId1"/>
  </sheets>
  <definedNames>
    <definedName name="_xlnm._FilterDatabase" localSheetId="0" hidden="1">'06 programa (2021-0)'!$A$11:$Y$152</definedName>
    <definedName name="_xlnm.Print_Titles" localSheetId="0">'06 programa (2021-0)'!$7:$11</definedName>
    <definedName name="Z_0ABE01FF_191B_46E0_8200_CF5D88AB82FB_.wvu.FilterData" localSheetId="0" hidden="1">'06 programa (2021-0)'!$A$11:$Y$151</definedName>
  </definedNames>
  <calcPr calcId="191029"/>
  <customWorkbookViews>
    <customWorkbookView name="Ramune Sileikiene - Personal View" guid="{0ABE01FF-191B-46E0-8200-CF5D88AB82FB}" mergeInterval="0" personalView="1" maximized="1" xWindow="1" yWindow="1" windowWidth="1436" windowHeight="670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143" i="1" l="1"/>
  <c r="U145" i="1"/>
  <c r="S148" i="1"/>
  <c r="S146" i="1"/>
  <c r="S142" i="1"/>
  <c r="S140" i="1"/>
  <c r="S139" i="1"/>
  <c r="N151" i="1"/>
  <c r="N150" i="1"/>
  <c r="N149" i="1"/>
  <c r="N148" i="1"/>
  <c r="N146" i="1"/>
  <c r="N145" i="1"/>
  <c r="N144" i="1"/>
  <c r="N143" i="1"/>
  <c r="N142" i="1"/>
  <c r="N141" i="1"/>
  <c r="N140" i="1"/>
  <c r="N139" i="1"/>
  <c r="N138" i="1"/>
  <c r="N137" i="1"/>
  <c r="R19" i="1"/>
  <c r="S19" i="1" s="1"/>
  <c r="R20" i="1"/>
  <c r="S20" i="1" s="1"/>
  <c r="R21" i="1"/>
  <c r="S21" i="1" s="1"/>
  <c r="R22" i="1"/>
  <c r="S22" i="1" s="1"/>
  <c r="R23" i="1"/>
  <c r="S23" i="1" s="1"/>
  <c r="R25" i="1"/>
  <c r="S25" i="1" s="1"/>
  <c r="R26" i="1"/>
  <c r="S26" i="1" s="1"/>
  <c r="S141" i="1" s="1"/>
  <c r="R27" i="1"/>
  <c r="S27" i="1" s="1"/>
  <c r="R29" i="1"/>
  <c r="S29" i="1" s="1"/>
  <c r="R30" i="1"/>
  <c r="S30" i="1" s="1"/>
  <c r="R31" i="1"/>
  <c r="S31" i="1" s="1"/>
  <c r="R33" i="1"/>
  <c r="S33" i="1" s="1"/>
  <c r="R34" i="1"/>
  <c r="S34" i="1" s="1"/>
  <c r="R36" i="1"/>
  <c r="S36" i="1" s="1"/>
  <c r="R37" i="1"/>
  <c r="S37" i="1" s="1"/>
  <c r="R39" i="1"/>
  <c r="S39" i="1" s="1"/>
  <c r="R40" i="1"/>
  <c r="S40" i="1" s="1"/>
  <c r="R42" i="1"/>
  <c r="S42" i="1" s="1"/>
  <c r="R43" i="1"/>
  <c r="S43" i="1" s="1"/>
  <c r="R44" i="1"/>
  <c r="S44" i="1" s="1"/>
  <c r="R45" i="1"/>
  <c r="S45" i="1" s="1"/>
  <c r="R47" i="1"/>
  <c r="S47" i="1" s="1"/>
  <c r="R48" i="1"/>
  <c r="S48" i="1" s="1"/>
  <c r="R50" i="1"/>
  <c r="S50" i="1" s="1"/>
  <c r="R51" i="1"/>
  <c r="S51" i="1" s="1"/>
  <c r="S150" i="1" s="1"/>
  <c r="R52" i="1"/>
  <c r="S52" i="1" s="1"/>
  <c r="R53" i="1"/>
  <c r="S53" i="1" s="1"/>
  <c r="S143" i="1" s="1"/>
  <c r="R54" i="1"/>
  <c r="S54" i="1" s="1"/>
  <c r="S144" i="1" s="1"/>
  <c r="R55" i="1"/>
  <c r="S55" i="1" s="1"/>
  <c r="R58" i="1"/>
  <c r="S58" i="1" s="1"/>
  <c r="R59" i="1"/>
  <c r="S59" i="1" s="1"/>
  <c r="R60" i="1"/>
  <c r="S60" i="1" s="1"/>
  <c r="R61" i="1"/>
  <c r="S61" i="1" s="1"/>
  <c r="R63" i="1"/>
  <c r="S63" i="1" s="1"/>
  <c r="R64" i="1"/>
  <c r="S64" i="1" s="1"/>
  <c r="R65" i="1"/>
  <c r="S65" i="1" s="1"/>
  <c r="R67" i="1"/>
  <c r="S67" i="1" s="1"/>
  <c r="R68" i="1"/>
  <c r="S68" i="1" s="1"/>
  <c r="R70" i="1"/>
  <c r="S70" i="1" s="1"/>
  <c r="R71" i="1"/>
  <c r="S71" i="1" s="1"/>
  <c r="R72" i="1"/>
  <c r="S72" i="1" s="1"/>
  <c r="R74" i="1"/>
  <c r="S74" i="1" s="1"/>
  <c r="R75" i="1"/>
  <c r="S75" i="1" s="1"/>
  <c r="R77" i="1"/>
  <c r="S77" i="1" s="1"/>
  <c r="R78" i="1"/>
  <c r="S78" i="1" s="1"/>
  <c r="R81" i="1"/>
  <c r="S81" i="1" s="1"/>
  <c r="R82" i="1"/>
  <c r="S82" i="1" s="1"/>
  <c r="R83" i="1"/>
  <c r="S83" i="1" s="1"/>
  <c r="R85" i="1"/>
  <c r="S85" i="1" s="1"/>
  <c r="R86" i="1"/>
  <c r="S86" i="1" s="1"/>
  <c r="R87" i="1"/>
  <c r="S87" i="1" s="1"/>
  <c r="R88" i="1"/>
  <c r="S88" i="1" s="1"/>
  <c r="R89" i="1"/>
  <c r="S89" i="1" s="1"/>
  <c r="R90" i="1"/>
  <c r="S90" i="1" s="1"/>
  <c r="R91" i="1"/>
  <c r="S91" i="1" s="1"/>
  <c r="R94" i="1"/>
  <c r="S94" i="1" s="1"/>
  <c r="R95" i="1"/>
  <c r="S95" i="1" s="1"/>
  <c r="R96" i="1"/>
  <c r="S96" i="1" s="1"/>
  <c r="R98" i="1"/>
  <c r="S98" i="1" s="1"/>
  <c r="R99" i="1"/>
  <c r="S99" i="1" s="1"/>
  <c r="R101" i="1"/>
  <c r="S101" i="1" s="1"/>
  <c r="R102" i="1"/>
  <c r="S102" i="1" s="1"/>
  <c r="S145" i="1" s="1"/>
  <c r="R105" i="1"/>
  <c r="S105" i="1" s="1"/>
  <c r="R106" i="1"/>
  <c r="S106" i="1" s="1"/>
  <c r="R107" i="1"/>
  <c r="S107" i="1" s="1"/>
  <c r="R109" i="1"/>
  <c r="S109" i="1" s="1"/>
  <c r="R110" i="1"/>
  <c r="S110" i="1" s="1"/>
  <c r="R112" i="1"/>
  <c r="S112" i="1" s="1"/>
  <c r="R113" i="1"/>
  <c r="S113" i="1" s="1"/>
  <c r="R114" i="1"/>
  <c r="S114" i="1" s="1"/>
  <c r="R116" i="1"/>
  <c r="S116" i="1" s="1"/>
  <c r="R117" i="1"/>
  <c r="S117" i="1" s="1"/>
  <c r="R118" i="1"/>
  <c r="S118" i="1" s="1"/>
  <c r="R121" i="1"/>
  <c r="S121" i="1" s="1"/>
  <c r="R122" i="1"/>
  <c r="S122" i="1" s="1"/>
  <c r="R123" i="1"/>
  <c r="S123" i="1" s="1"/>
  <c r="R124" i="1"/>
  <c r="S124" i="1" s="1"/>
  <c r="R125" i="1"/>
  <c r="S125" i="1" s="1"/>
  <c r="R126" i="1"/>
  <c r="S126" i="1" s="1"/>
  <c r="R127" i="1"/>
  <c r="S127" i="1" s="1"/>
  <c r="R128" i="1"/>
  <c r="S128" i="1" s="1"/>
  <c r="R129" i="1"/>
  <c r="S129" i="1" s="1"/>
  <c r="R16" i="1"/>
  <c r="S16" i="1" s="1"/>
  <c r="R15" i="1"/>
  <c r="S15" i="1" s="1"/>
  <c r="R14" i="1"/>
  <c r="S14" i="1" s="1"/>
  <c r="Q130" i="1"/>
  <c r="Q131" i="1" s="1"/>
  <c r="P130" i="1"/>
  <c r="P131" i="1" s="1"/>
  <c r="N130" i="1"/>
  <c r="N131" i="1" s="1"/>
  <c r="O128" i="1"/>
  <c r="O127" i="1"/>
  <c r="O126" i="1"/>
  <c r="O125" i="1"/>
  <c r="O124" i="1"/>
  <c r="O123" i="1"/>
  <c r="O122" i="1"/>
  <c r="Q119" i="1"/>
  <c r="P119" i="1"/>
  <c r="N119" i="1"/>
  <c r="O118" i="1"/>
  <c r="O117" i="1"/>
  <c r="O116" i="1"/>
  <c r="Q115" i="1"/>
  <c r="P115" i="1"/>
  <c r="N115" i="1"/>
  <c r="O114" i="1"/>
  <c r="O113" i="1"/>
  <c r="O112" i="1"/>
  <c r="Q111" i="1"/>
  <c r="P111" i="1"/>
  <c r="N111" i="1"/>
  <c r="O110" i="1"/>
  <c r="O109" i="1"/>
  <c r="Q108" i="1"/>
  <c r="P108" i="1"/>
  <c r="N108" i="1"/>
  <c r="O107" i="1"/>
  <c r="O106" i="1"/>
  <c r="Q103" i="1"/>
  <c r="P103" i="1"/>
  <c r="N103" i="1"/>
  <c r="O102" i="1"/>
  <c r="O101" i="1"/>
  <c r="Q100" i="1"/>
  <c r="Q104" i="1" s="1"/>
  <c r="P100" i="1"/>
  <c r="N100" i="1"/>
  <c r="O99" i="1"/>
  <c r="O98" i="1"/>
  <c r="Q97" i="1"/>
  <c r="P97" i="1"/>
  <c r="P104" i="1" s="1"/>
  <c r="N97" i="1"/>
  <c r="O96" i="1"/>
  <c r="O95" i="1"/>
  <c r="Q92" i="1"/>
  <c r="P92" i="1"/>
  <c r="N92" i="1"/>
  <c r="O91" i="1"/>
  <c r="O90" i="1"/>
  <c r="O89" i="1"/>
  <c r="O88" i="1"/>
  <c r="O87" i="1"/>
  <c r="O86" i="1"/>
  <c r="O85" i="1"/>
  <c r="Q84" i="1"/>
  <c r="Q93" i="1" s="1"/>
  <c r="P84" i="1"/>
  <c r="N84" i="1"/>
  <c r="O83" i="1"/>
  <c r="O82" i="1"/>
  <c r="Q79" i="1"/>
  <c r="P79" i="1"/>
  <c r="N79" i="1"/>
  <c r="O78" i="1"/>
  <c r="O77" i="1"/>
  <c r="Q76" i="1"/>
  <c r="P76" i="1"/>
  <c r="N76" i="1"/>
  <c r="O75" i="1"/>
  <c r="O74" i="1"/>
  <c r="Q73" i="1"/>
  <c r="P73" i="1"/>
  <c r="N73" i="1"/>
  <c r="O72" i="1"/>
  <c r="O71" i="1"/>
  <c r="O70" i="1"/>
  <c r="Q69" i="1"/>
  <c r="P69" i="1"/>
  <c r="N69" i="1"/>
  <c r="O68" i="1"/>
  <c r="O67" i="1"/>
  <c r="Q66" i="1"/>
  <c r="P66" i="1"/>
  <c r="N66" i="1"/>
  <c r="O65" i="1"/>
  <c r="O64" i="1"/>
  <c r="O63" i="1"/>
  <c r="Q62" i="1"/>
  <c r="P62" i="1"/>
  <c r="N62" i="1"/>
  <c r="O61" i="1"/>
  <c r="O60" i="1"/>
  <c r="O59" i="1"/>
  <c r="Q56" i="1"/>
  <c r="P56" i="1"/>
  <c r="N56" i="1"/>
  <c r="O55" i="1"/>
  <c r="O54" i="1"/>
  <c r="O53" i="1"/>
  <c r="O52" i="1"/>
  <c r="O51" i="1"/>
  <c r="O50" i="1"/>
  <c r="Q49" i="1"/>
  <c r="P49" i="1"/>
  <c r="N49" i="1"/>
  <c r="O48" i="1"/>
  <c r="O47" i="1"/>
  <c r="Q46" i="1"/>
  <c r="P46" i="1"/>
  <c r="N46" i="1"/>
  <c r="O45" i="1"/>
  <c r="O44" i="1"/>
  <c r="O43" i="1"/>
  <c r="O42" i="1"/>
  <c r="Q41" i="1"/>
  <c r="P41" i="1"/>
  <c r="N41" i="1"/>
  <c r="O40" i="1"/>
  <c r="Q38" i="1"/>
  <c r="P38" i="1"/>
  <c r="N38" i="1"/>
  <c r="O37" i="1"/>
  <c r="O36" i="1"/>
  <c r="Q35" i="1"/>
  <c r="P35" i="1"/>
  <c r="N35" i="1"/>
  <c r="O34" i="1"/>
  <c r="O35" i="1" s="1"/>
  <c r="Q32" i="1"/>
  <c r="P32" i="1"/>
  <c r="N32" i="1"/>
  <c r="O31" i="1"/>
  <c r="O30" i="1"/>
  <c r="O29" i="1"/>
  <c r="Q28" i="1"/>
  <c r="P28" i="1"/>
  <c r="N28" i="1"/>
  <c r="O27" i="1"/>
  <c r="O26" i="1"/>
  <c r="O25" i="1"/>
  <c r="Q24" i="1"/>
  <c r="P24" i="1"/>
  <c r="N24" i="1"/>
  <c r="O23" i="1"/>
  <c r="O22" i="1"/>
  <c r="O21" i="1"/>
  <c r="O20" i="1"/>
  <c r="Q17" i="1"/>
  <c r="Q18" i="1" s="1"/>
  <c r="P17" i="1"/>
  <c r="P18" i="1" s="1"/>
  <c r="N17" i="1"/>
  <c r="N18" i="1" s="1"/>
  <c r="O16" i="1"/>
  <c r="O15" i="1"/>
  <c r="O14" i="1"/>
  <c r="K52" i="1"/>
  <c r="K53" i="1"/>
  <c r="N104" i="1" l="1"/>
  <c r="S130" i="1"/>
  <c r="S131" i="1" s="1"/>
  <c r="S151" i="1"/>
  <c r="S149" i="1"/>
  <c r="S137" i="1"/>
  <c r="S138" i="1"/>
  <c r="P93" i="1"/>
  <c r="N93" i="1"/>
  <c r="N57" i="1"/>
  <c r="P57" i="1"/>
  <c r="Q57" i="1"/>
  <c r="O76" i="1"/>
  <c r="O97" i="1"/>
  <c r="O103" i="1"/>
  <c r="P120" i="1"/>
  <c r="N80" i="1"/>
  <c r="O49" i="1"/>
  <c r="O17" i="1"/>
  <c r="O18" i="1" s="1"/>
  <c r="O79" i="1"/>
  <c r="O41" i="1"/>
  <c r="O111" i="1"/>
  <c r="O38" i="1"/>
  <c r="O28" i="1"/>
  <c r="O62" i="1"/>
  <c r="P80" i="1"/>
  <c r="O69" i="1"/>
  <c r="O84" i="1"/>
  <c r="O115" i="1"/>
  <c r="O56" i="1"/>
  <c r="O73" i="1"/>
  <c r="O92" i="1"/>
  <c r="O24" i="1"/>
  <c r="O46" i="1"/>
  <c r="Q80" i="1"/>
  <c r="N120" i="1"/>
  <c r="O32" i="1"/>
  <c r="O66" i="1"/>
  <c r="O100" i="1"/>
  <c r="O108" i="1"/>
  <c r="Q120" i="1"/>
  <c r="O119" i="1"/>
  <c r="O130" i="1"/>
  <c r="O131" i="1" s="1"/>
  <c r="I103" i="1"/>
  <c r="R103" i="1" s="1"/>
  <c r="M103" i="1"/>
  <c r="L103" i="1"/>
  <c r="J103" i="1"/>
  <c r="K102" i="1"/>
  <c r="K101" i="1"/>
  <c r="K123" i="1"/>
  <c r="S147" i="1" l="1"/>
  <c r="S136" i="1"/>
  <c r="O104" i="1"/>
  <c r="O93" i="1"/>
  <c r="O57" i="1"/>
  <c r="O120" i="1"/>
  <c r="P132" i="1"/>
  <c r="P133" i="1" s="1"/>
  <c r="N132" i="1"/>
  <c r="N133" i="1" s="1"/>
  <c r="O80" i="1"/>
  <c r="Q132" i="1"/>
  <c r="Q133" i="1" s="1"/>
  <c r="S103" i="1"/>
  <c r="K103" i="1"/>
  <c r="J56" i="1"/>
  <c r="S135" i="1" l="1"/>
  <c r="O132" i="1"/>
  <c r="O133" i="1" s="1"/>
  <c r="K124" i="1"/>
  <c r="K125" i="1"/>
  <c r="K54" i="1" l="1"/>
  <c r="K71" i="1" l="1"/>
  <c r="M41" i="1"/>
  <c r="L41" i="1"/>
  <c r="J41" i="1"/>
  <c r="I41" i="1"/>
  <c r="R41" i="1" s="1"/>
  <c r="K40" i="1"/>
  <c r="K39" i="1"/>
  <c r="M35" i="1"/>
  <c r="L35" i="1"/>
  <c r="J35" i="1"/>
  <c r="I35" i="1"/>
  <c r="R35" i="1" s="1"/>
  <c r="K34" i="1"/>
  <c r="S35" i="1" l="1"/>
  <c r="S41" i="1"/>
  <c r="K35" i="1"/>
  <c r="K41" i="1"/>
  <c r="K70" i="1"/>
  <c r="K43" i="1" l="1"/>
  <c r="M79" i="1"/>
  <c r="L79" i="1"/>
  <c r="J79" i="1"/>
  <c r="I79" i="1"/>
  <c r="R79" i="1" s="1"/>
  <c r="K78" i="1"/>
  <c r="K77" i="1"/>
  <c r="K86" i="1"/>
  <c r="K87" i="1"/>
  <c r="K85" i="1"/>
  <c r="K55" i="1"/>
  <c r="K51" i="1"/>
  <c r="K50" i="1"/>
  <c r="K48" i="1"/>
  <c r="K47" i="1"/>
  <c r="K45" i="1"/>
  <c r="K44" i="1"/>
  <c r="K42" i="1"/>
  <c r="J32" i="1"/>
  <c r="K31" i="1"/>
  <c r="K30" i="1"/>
  <c r="K29" i="1"/>
  <c r="K27" i="1"/>
  <c r="K26" i="1"/>
  <c r="K25" i="1"/>
  <c r="S79" i="1" l="1"/>
  <c r="K79" i="1"/>
  <c r="K113" i="1"/>
  <c r="K116" i="1" l="1"/>
  <c r="K110" i="1" l="1"/>
  <c r="K117" i="1" l="1"/>
  <c r="K67" i="1" l="1"/>
  <c r="T141" i="1" l="1"/>
  <c r="R141" i="1"/>
  <c r="J141" i="1"/>
  <c r="I141" i="1"/>
  <c r="U141" i="1" l="1"/>
  <c r="T146" i="1"/>
  <c r="R146" i="1"/>
  <c r="J146" i="1"/>
  <c r="I146" i="1"/>
  <c r="K91" i="1" l="1"/>
  <c r="K96" i="1" l="1"/>
  <c r="J76" i="1" l="1"/>
  <c r="L76" i="1"/>
  <c r="M76" i="1"/>
  <c r="I76" i="1"/>
  <c r="R76" i="1" s="1"/>
  <c r="S76" i="1" s="1"/>
  <c r="K75" i="1"/>
  <c r="K74" i="1" l="1"/>
  <c r="K76" i="1" s="1"/>
  <c r="J69" i="1" l="1"/>
  <c r="L69" i="1"/>
  <c r="M69" i="1"/>
  <c r="I69" i="1"/>
  <c r="R69" i="1" s="1"/>
  <c r="J46" i="1"/>
  <c r="L46" i="1"/>
  <c r="M46" i="1"/>
  <c r="I46" i="1"/>
  <c r="R46" i="1" s="1"/>
  <c r="J24" i="1"/>
  <c r="L24" i="1"/>
  <c r="M24" i="1"/>
  <c r="I24" i="1"/>
  <c r="J38" i="1"/>
  <c r="L38" i="1"/>
  <c r="M38" i="1"/>
  <c r="I38" i="1"/>
  <c r="R38" i="1" s="1"/>
  <c r="J62" i="1"/>
  <c r="L62" i="1"/>
  <c r="M62" i="1"/>
  <c r="I62" i="1"/>
  <c r="R62" i="1" s="1"/>
  <c r="S62" i="1" s="1"/>
  <c r="J66" i="1"/>
  <c r="L66" i="1"/>
  <c r="M66" i="1"/>
  <c r="I66" i="1"/>
  <c r="R66" i="1" s="1"/>
  <c r="S66" i="1" s="1"/>
  <c r="J84" i="1"/>
  <c r="L84" i="1"/>
  <c r="M84" i="1"/>
  <c r="I84" i="1"/>
  <c r="K88" i="1"/>
  <c r="K89" i="1"/>
  <c r="K90" i="1"/>
  <c r="J92" i="1"/>
  <c r="L92" i="1"/>
  <c r="M92" i="1"/>
  <c r="I92" i="1"/>
  <c r="R92" i="1" s="1"/>
  <c r="M93" i="1" l="1"/>
  <c r="L93" i="1"/>
  <c r="R84" i="1"/>
  <c r="S84" i="1" s="1"/>
  <c r="I93" i="1"/>
  <c r="J93" i="1"/>
  <c r="R24" i="1"/>
  <c r="S24" i="1" s="1"/>
  <c r="S92" i="1"/>
  <c r="S38" i="1"/>
  <c r="S46" i="1"/>
  <c r="S69" i="1"/>
  <c r="M100" i="1"/>
  <c r="L100" i="1"/>
  <c r="J100" i="1"/>
  <c r="I100" i="1"/>
  <c r="R100" i="1" s="1"/>
  <c r="K99" i="1"/>
  <c r="K98" i="1"/>
  <c r="S100" i="1" l="1"/>
  <c r="K100" i="1"/>
  <c r="K118" i="1" l="1"/>
  <c r="K22" i="1" l="1"/>
  <c r="K106" i="1" l="1"/>
  <c r="K23" i="1" l="1"/>
  <c r="K21" i="1"/>
  <c r="K37" i="1" l="1"/>
  <c r="K122" i="1" l="1"/>
  <c r="K68" i="1" l="1"/>
  <c r="K69" i="1" l="1"/>
  <c r="K16" i="1"/>
  <c r="J28" i="1" l="1"/>
  <c r="M56" i="1" l="1"/>
  <c r="L56" i="1"/>
  <c r="I56" i="1"/>
  <c r="R56" i="1" s="1"/>
  <c r="S56" i="1" s="1"/>
  <c r="K56" i="1" l="1"/>
  <c r="M49" i="1"/>
  <c r="L49" i="1"/>
  <c r="J49" i="1"/>
  <c r="J57" i="1" s="1"/>
  <c r="I49" i="1"/>
  <c r="R49" i="1" s="1"/>
  <c r="S49" i="1" l="1"/>
  <c r="K49" i="1"/>
  <c r="K14" i="1" l="1"/>
  <c r="K15" i="1"/>
  <c r="K20" i="1"/>
  <c r="K36" i="1"/>
  <c r="K59" i="1"/>
  <c r="K60" i="1"/>
  <c r="K61" i="1"/>
  <c r="K63" i="1"/>
  <c r="K64" i="1"/>
  <c r="K65" i="1"/>
  <c r="K72" i="1"/>
  <c r="K82" i="1"/>
  <c r="K83" i="1"/>
  <c r="K92" i="1"/>
  <c r="K95" i="1"/>
  <c r="K107" i="1"/>
  <c r="K109" i="1"/>
  <c r="K112" i="1"/>
  <c r="K114" i="1"/>
  <c r="K119" i="1"/>
  <c r="L17" i="1"/>
  <c r="L18" i="1" s="1"/>
  <c r="L28" i="1"/>
  <c r="L32" i="1"/>
  <c r="L73" i="1"/>
  <c r="L80" i="1" s="1"/>
  <c r="L97" i="1"/>
  <c r="L104" i="1" s="1"/>
  <c r="L108" i="1"/>
  <c r="L111" i="1"/>
  <c r="L115" i="1"/>
  <c r="M17" i="1"/>
  <c r="M18" i="1" s="1"/>
  <c r="M28" i="1"/>
  <c r="M32" i="1"/>
  <c r="M73" i="1"/>
  <c r="M80" i="1" s="1"/>
  <c r="M97" i="1"/>
  <c r="M104" i="1" s="1"/>
  <c r="M108" i="1"/>
  <c r="M111" i="1"/>
  <c r="M115" i="1"/>
  <c r="J17" i="1"/>
  <c r="J18" i="1" s="1"/>
  <c r="J73" i="1"/>
  <c r="J97" i="1"/>
  <c r="J104" i="1" s="1"/>
  <c r="J108" i="1"/>
  <c r="J111" i="1"/>
  <c r="J115" i="1"/>
  <c r="I97" i="1"/>
  <c r="I104" i="1" s="1"/>
  <c r="I111" i="1"/>
  <c r="R111" i="1" s="1"/>
  <c r="M119" i="1"/>
  <c r="L119" i="1"/>
  <c r="J119" i="1"/>
  <c r="I119" i="1"/>
  <c r="R119" i="1" s="1"/>
  <c r="I150" i="1"/>
  <c r="I32" i="1"/>
  <c r="R32" i="1" s="1"/>
  <c r="S32" i="1" s="1"/>
  <c r="I73" i="1"/>
  <c r="I108" i="1"/>
  <c r="R108" i="1" s="1"/>
  <c r="T150" i="1"/>
  <c r="R150" i="1"/>
  <c r="J150" i="1"/>
  <c r="T142" i="1"/>
  <c r="R151" i="1"/>
  <c r="R149" i="1"/>
  <c r="R148" i="1"/>
  <c r="R145" i="1"/>
  <c r="R144" i="1"/>
  <c r="R143" i="1"/>
  <c r="R142" i="1"/>
  <c r="T140" i="1"/>
  <c r="R140" i="1"/>
  <c r="J140" i="1"/>
  <c r="I140" i="1"/>
  <c r="R139" i="1"/>
  <c r="R138" i="1"/>
  <c r="R137" i="1"/>
  <c r="T138" i="1"/>
  <c r="R130" i="1"/>
  <c r="R131" i="1" s="1"/>
  <c r="J130" i="1"/>
  <c r="J131" i="1" s="1"/>
  <c r="J137" i="1"/>
  <c r="J138" i="1"/>
  <c r="J139" i="1"/>
  <c r="J142" i="1"/>
  <c r="J143" i="1"/>
  <c r="J144" i="1"/>
  <c r="J145" i="1"/>
  <c r="J148" i="1"/>
  <c r="J149" i="1"/>
  <c r="J151" i="1"/>
  <c r="I130" i="1"/>
  <c r="I131" i="1" s="1"/>
  <c r="I115" i="1"/>
  <c r="R115" i="1" s="1"/>
  <c r="S115" i="1" s="1"/>
  <c r="I28" i="1"/>
  <c r="I17" i="1"/>
  <c r="I137" i="1"/>
  <c r="I138" i="1"/>
  <c r="I139" i="1"/>
  <c r="I142" i="1"/>
  <c r="I143" i="1"/>
  <c r="I144" i="1"/>
  <c r="I145" i="1"/>
  <c r="I148" i="1"/>
  <c r="I149" i="1"/>
  <c r="I151" i="1"/>
  <c r="T144" i="1"/>
  <c r="M130" i="1"/>
  <c r="M131" i="1" s="1"/>
  <c r="K126" i="1"/>
  <c r="K127" i="1"/>
  <c r="K128" i="1"/>
  <c r="L130" i="1"/>
  <c r="L131" i="1" s="1"/>
  <c r="T130" i="1"/>
  <c r="T131" i="1" s="1"/>
  <c r="T145" i="1"/>
  <c r="T148" i="1"/>
  <c r="T137" i="1"/>
  <c r="T139" i="1"/>
  <c r="T149" i="1"/>
  <c r="T151" i="1"/>
  <c r="T143" i="1"/>
  <c r="U137" i="1" l="1"/>
  <c r="U149" i="1"/>
  <c r="U150" i="1"/>
  <c r="U138" i="1"/>
  <c r="U144" i="1"/>
  <c r="U151" i="1"/>
  <c r="M57" i="1"/>
  <c r="L57" i="1"/>
  <c r="R28" i="1"/>
  <c r="S28" i="1" s="1"/>
  <c r="I57" i="1"/>
  <c r="R17" i="1"/>
  <c r="S17" i="1" s="1"/>
  <c r="I18" i="1"/>
  <c r="I80" i="1"/>
  <c r="R80" i="1" s="1"/>
  <c r="R73" i="1"/>
  <c r="S73" i="1" s="1"/>
  <c r="S119" i="1"/>
  <c r="S111" i="1"/>
  <c r="S108" i="1"/>
  <c r="R104" i="1"/>
  <c r="S104" i="1" s="1"/>
  <c r="R97" i="1"/>
  <c r="S97" i="1" s="1"/>
  <c r="J80" i="1"/>
  <c r="R93" i="1"/>
  <c r="R57" i="1"/>
  <c r="S57" i="1" s="1"/>
  <c r="T136" i="1"/>
  <c r="R136" i="1"/>
  <c r="J136" i="1"/>
  <c r="I136" i="1"/>
  <c r="K24" i="1"/>
  <c r="M120" i="1"/>
  <c r="R18" i="1"/>
  <c r="I120" i="1"/>
  <c r="R120" i="1" s="1"/>
  <c r="L120" i="1"/>
  <c r="K46" i="1"/>
  <c r="J120" i="1"/>
  <c r="K84" i="1"/>
  <c r="K93" i="1" s="1"/>
  <c r="K38" i="1"/>
  <c r="K62" i="1"/>
  <c r="K66" i="1"/>
  <c r="K97" i="1"/>
  <c r="K104" i="1" s="1"/>
  <c r="K73" i="1"/>
  <c r="K28" i="1"/>
  <c r="K130" i="1"/>
  <c r="K131" i="1" s="1"/>
  <c r="K108" i="1"/>
  <c r="K32" i="1"/>
  <c r="K115" i="1"/>
  <c r="K17" i="1"/>
  <c r="K18" i="1" s="1"/>
  <c r="K111" i="1"/>
  <c r="R147" i="1"/>
  <c r="T147" i="1"/>
  <c r="J147" i="1"/>
  <c r="I147" i="1"/>
  <c r="U147" i="1" l="1"/>
  <c r="U136" i="1"/>
  <c r="K57" i="1"/>
  <c r="S93" i="1"/>
  <c r="S18" i="1"/>
  <c r="S120" i="1"/>
  <c r="S80" i="1"/>
  <c r="K80" i="1"/>
  <c r="K120" i="1"/>
  <c r="R132" i="1"/>
  <c r="R133" i="1" s="1"/>
  <c r="J132" i="1"/>
  <c r="T132" i="1"/>
  <c r="T133" i="1" s="1"/>
  <c r="I132" i="1"/>
  <c r="I133" i="1" s="1"/>
  <c r="M132" i="1"/>
  <c r="L132" i="1"/>
  <c r="L133" i="1" s="1"/>
  <c r="R135" i="1"/>
  <c r="J135" i="1"/>
  <c r="T135" i="1"/>
  <c r="I135" i="1"/>
  <c r="U135" i="1" l="1"/>
  <c r="S132" i="1"/>
  <c r="S133" i="1" s="1"/>
  <c r="J133" i="1"/>
  <c r="M133" i="1"/>
  <c r="K132" i="1"/>
  <c r="K133" i="1" l="1"/>
  <c r="N136" i="1" l="1"/>
  <c r="N147" i="1"/>
  <c r="N135" i="1" l="1"/>
</calcChain>
</file>

<file path=xl/sharedStrings.xml><?xml version="1.0" encoding="utf-8"?>
<sst xmlns="http://schemas.openxmlformats.org/spreadsheetml/2006/main" count="672" uniqueCount="247">
  <si>
    <t>Kodas</t>
  </si>
  <si>
    <t>Programos tikslo kodas</t>
  </si>
  <si>
    <t>Uždavinio kodas</t>
  </si>
  <si>
    <t>Priemonės kodas</t>
  </si>
  <si>
    <t xml:space="preserve">Priemonės pavadinimas </t>
  </si>
  <si>
    <t>Finansavimo šaltinis</t>
  </si>
  <si>
    <t>Funkcinės klasifikacijos kodas</t>
  </si>
  <si>
    <t>iš viso</t>
  </si>
  <si>
    <t xml:space="preserve">iš jų </t>
  </si>
  <si>
    <t>išlaidoms</t>
  </si>
  <si>
    <t>turtui įsigyti</t>
  </si>
  <si>
    <t>iš jų darbo užmokesčiui</t>
  </si>
  <si>
    <t>1</t>
  </si>
  <si>
    <t>2</t>
  </si>
  <si>
    <t>3</t>
  </si>
  <si>
    <t>4</t>
  </si>
  <si>
    <t>12</t>
  </si>
  <si>
    <t>13</t>
  </si>
  <si>
    <t>14</t>
  </si>
  <si>
    <t>15</t>
  </si>
  <si>
    <t>16</t>
  </si>
  <si>
    <t>20</t>
  </si>
  <si>
    <t>01</t>
  </si>
  <si>
    <t>SB</t>
  </si>
  <si>
    <t>ES</t>
  </si>
  <si>
    <t>Kt.</t>
  </si>
  <si>
    <t>Iš viso:</t>
  </si>
  <si>
    <t>02</t>
  </si>
  <si>
    <t>03</t>
  </si>
  <si>
    <t>04</t>
  </si>
  <si>
    <t>05</t>
  </si>
  <si>
    <t>06</t>
  </si>
  <si>
    <t>07</t>
  </si>
  <si>
    <t>08</t>
  </si>
  <si>
    <t>09</t>
  </si>
  <si>
    <t>Iš viso uždaviniui:</t>
  </si>
  <si>
    <t>4.5.1.2</t>
  </si>
  <si>
    <t>6.4.1.1</t>
  </si>
  <si>
    <t>Iš viso tikslui :</t>
  </si>
  <si>
    <t xml:space="preserve">Iš viso programai: </t>
  </si>
  <si>
    <t>Savivaldybės biudžeto lėšos:</t>
  </si>
  <si>
    <t>Pavadinimas</t>
  </si>
  <si>
    <t>4.4.3.1</t>
  </si>
  <si>
    <t>6.2.1.1</t>
  </si>
  <si>
    <t xml:space="preserve">Kiti šaltiniai: </t>
  </si>
  <si>
    <t>5</t>
  </si>
  <si>
    <t>8</t>
  </si>
  <si>
    <t>VD</t>
  </si>
  <si>
    <t>3.2.1.1</t>
  </si>
  <si>
    <t>Gaisrų skaičius gyvenamajame sektoriuje</t>
  </si>
  <si>
    <t>Gaisrų skaičius atvirose teritorijose</t>
  </si>
  <si>
    <t>5.2.1.1</t>
  </si>
  <si>
    <t>Asignavimo valdytojo kodas*</t>
  </si>
  <si>
    <t>Gaisrų skaičiaus pokytis atvirose teritorijose, lyginant su ankstesniais metais, proc.</t>
  </si>
  <si>
    <t>Vidutinis priešgaisrinių gelbėjimo pajėgų atvykimo laikas kaime, min.</t>
  </si>
  <si>
    <t>30</t>
  </si>
  <si>
    <t xml:space="preserve"> INŽINERINĖS INFRASTRUKTŪROS PROGRAMA</t>
  </si>
  <si>
    <t>Rekonstruotos gatvės ilgis, km</t>
  </si>
  <si>
    <t>Rengti dokumentus, reikalingus investicijų projektams įgyvendinti</t>
  </si>
  <si>
    <t>4.2.1.1</t>
  </si>
  <si>
    <t>ZRSA</t>
  </si>
  <si>
    <t>ZPAT</t>
  </si>
  <si>
    <t>(2.5)</t>
  </si>
  <si>
    <t>(2.5.5)</t>
  </si>
  <si>
    <t xml:space="preserve">Kurti patrauklią ir saugią gyvenamąją aplinką </t>
  </si>
  <si>
    <t>(2.5.5.1)</t>
  </si>
  <si>
    <t>(2.5.1)</t>
  </si>
  <si>
    <t xml:space="preserve">Gerinti susisiekimo sistemą </t>
  </si>
  <si>
    <t xml:space="preserve">E. Pliaterytės gatvės rekonstrukcija </t>
  </si>
  <si>
    <t xml:space="preserve"> (2.5.1.4)</t>
  </si>
  <si>
    <t xml:space="preserve">Zarasų miesto Zarasų g. rekonstrukcija </t>
  </si>
  <si>
    <t>(2.5.4)</t>
  </si>
  <si>
    <t>(2.5.3.3)</t>
  </si>
  <si>
    <t>(2.5.3)</t>
  </si>
  <si>
    <t xml:space="preserve">Plėtoti ir modernizuoti apšvietimo tinklą </t>
  </si>
  <si>
    <t xml:space="preserve">Sutvarkyti ir prižiūrėti bendro naudojimo teritorijas </t>
  </si>
  <si>
    <t>(2.5.2)</t>
  </si>
  <si>
    <t>(2.5.2.3)</t>
  </si>
  <si>
    <t xml:space="preserve">Užtikrinti greitą ir kokybišką pagalbą gaisro atveju </t>
  </si>
  <si>
    <t xml:space="preserve">Kurti saugią priešgaisrinę aplinką </t>
  </si>
  <si>
    <t>Programoje naudojami sutrumpinimai: ZRSA - Zarasų rajono savivaldybės administracija; ZPAT - Zarasų priešgaisrinės apsaugos tarnyba.</t>
  </si>
  <si>
    <t>Rekonstruotos gatvės ilgis, km.</t>
  </si>
  <si>
    <t>________</t>
  </si>
  <si>
    <t>Pastatų sertifikavimas, auditas, draudimas, leidimų statyboms ir griovimui gavimas, statybos užbaigimo procedūros ir  kitos inžinerinės paslaugos</t>
  </si>
  <si>
    <t>Atnaujinti ir plėsti vandentiekio bei nuotekų sistemas</t>
  </si>
  <si>
    <t>(tūkst. Eur)</t>
  </si>
  <si>
    <t>DK</t>
  </si>
  <si>
    <t>Savivaldybės pajamos iš surenkamų mokesčių (SB)</t>
  </si>
  <si>
    <t>Valstybės biudžeto dotacijų lėšos (VD)</t>
  </si>
  <si>
    <t>Pajamos už suteiktas mokamas paslaugas ir turto nuomą (SP)</t>
  </si>
  <si>
    <t>Valstybės investicijų plorgramos lėšos (VIP)</t>
  </si>
  <si>
    <t>Skolintos lėšos (Paskolos savivaldybės vardu) (SL)</t>
  </si>
  <si>
    <t>Speciali tikslinė dotacija vietinės reikšmės keliams (DK)</t>
  </si>
  <si>
    <t>Speciali tikslinė dotacija (VB)</t>
  </si>
  <si>
    <t>Kreditinės linijos lėšos (KL)</t>
  </si>
  <si>
    <t>Europos Sąjungos lėšos (ES)</t>
  </si>
  <si>
    <t>Kitos lėšos (Kt.)</t>
  </si>
  <si>
    <t>2.5.1.3</t>
  </si>
  <si>
    <t>2.5.1.13</t>
  </si>
  <si>
    <t>2.5.1.6</t>
  </si>
  <si>
    <t>1.1.1.2</t>
  </si>
  <si>
    <t>Kelių priežiūros ir plėtros programos įgyvendinimas</t>
  </si>
  <si>
    <t>Projekto „Vandens tiekimo ir nuotekų tvarkymo infrastruktūros plėtra ir rekonstravimas Zarasų rajono savivaldybėje“ įgyvendinimas</t>
  </si>
  <si>
    <t>17</t>
  </si>
  <si>
    <t>Gaisrų skaičiaus pokytis gyvenamajame sektoriuje, lyginant su ankstesniais metais, proc.</t>
  </si>
  <si>
    <t xml:space="preserve">Gaisruose žuvusių žmonių skaičiaus </t>
  </si>
  <si>
    <t>Išvykimų į įvykius skaičius (gaisrų gesinimas, gelbėjimo ir kiti darbai)</t>
  </si>
  <si>
    <t>Projekto „Vandens tiekimo ir nuotekų tvarkymo infrastruktūros plėtra ir rekonstravimas Zarasų rajono savivaldybėje (II etapas)“ įgyvendinimas</t>
  </si>
  <si>
    <t xml:space="preserve">Vykdyti melioracijos įrenginių priežiūros ir remonto darbus seniūnijose </t>
  </si>
  <si>
    <t>Gerinti melioracijos įrenginių ir statinių būklę</t>
  </si>
  <si>
    <t>Pagal poreikį, proc.</t>
  </si>
  <si>
    <t>VBF</t>
  </si>
  <si>
    <t>Mokinio lėšos (ML)</t>
  </si>
  <si>
    <t>Valstybės biudžeto finansavimas (VBF)</t>
  </si>
  <si>
    <t xml:space="preserve">Lietaus nuotekų tinklai, km. </t>
  </si>
  <si>
    <t>Įdiegtos saugų eismą gerinančios ir aplinkosaugos priemonės, vnt.</t>
  </si>
  <si>
    <t xml:space="preserve">Vandentiekio ir nuotekų tinklų plėtra Zarasų m. (E. Pliaterytės g., Kauno g., Statybininkų g., I. Pašilio g.) Ilgis-V-1,721 km, būstų sk.-29, gyv. sk.-44; Ilgis -N-1,107 km, būstų sk.-28, gyv. sk.-42 </t>
  </si>
  <si>
    <t>Nuotekų tinklų plėtra Dusetose (Vienažindžio g.) Ilgis -N-1,884 km, būstų sk.-34, gyv. sk.-51</t>
  </si>
  <si>
    <t>Naujų nuotekų tinklų Dimitriškių kaime ilgis-1,77 km, būstų sk.-43, gyv.sk.-77</t>
  </si>
  <si>
    <t>Naujų vandentiekio ir nuotekų tinklų Zarasų miesto K. Donelaičio g. ir skg. Aušros gatvės dalyje. Ilgis-V-1,813 km, būstų sk.-59 gyv.sk.-106; Ilgis- N-1,988 km, būstų sk.-70, gyv. sk. - 126</t>
  </si>
  <si>
    <t>Apšvietimo tinklų projektavimas ir įrengimas</t>
  </si>
  <si>
    <t>VB</t>
  </si>
  <si>
    <t>Projekto  „Saugaus eismo priemonių diegimas Žemaitės gatvėje Zarasų mieste" įgyvendinimas</t>
  </si>
  <si>
    <t>Projekto  „Pėsčiųjų takų tinklo plėtra Dusetose, Zarasų rajone" įgyvendinimas</t>
  </si>
  <si>
    <t xml:space="preserve">Projekto „Zarasų rajono kaimo vietovės ribose esančio vietinės reikšmės viešojo kelio Žardeliškiai – Štadviliai (ZR6001) su žvyro danga asfaltavimas" įgyvendinimas </t>
  </si>
  <si>
    <t>Kelio ilgis, km</t>
  </si>
  <si>
    <t xml:space="preserve">Vykdytojas </t>
  </si>
  <si>
    <t>Valstybei nuosavybės teise priklausančių melioracijos įrenginių avarinių gedimų remontas, vnt.</t>
  </si>
  <si>
    <t>Statinių Ežero g. 5, Dusetose rekonstrukcija</t>
  </si>
  <si>
    <t>Daugiabučių gyvenamųjų namų kiemų, šaligatvių, pėsčiųjų takų, kelių, parkavimo aikštelių įrengimas ir atnaujinimas</t>
  </si>
  <si>
    <t>Atnaujinti avarinių gatvių apšvietimo valdymo skydai, vnt.</t>
  </si>
  <si>
    <t>Elektros įrenginių prijungimo paslaugos, galios keitimas</t>
  </si>
  <si>
    <t>Parengtų techninių ir techninių darbo projektų ekspertizė, statinių ekspertizė, tyrimai ir darbų techninė bei projektų vykdymo priežiūra</t>
  </si>
  <si>
    <t>(2.5.3.5)</t>
  </si>
  <si>
    <t>(1.1.3.1; 1.1.4.2)</t>
  </si>
  <si>
    <t xml:space="preserve"> (2.5.4.1; 2.5.4.2)</t>
  </si>
  <si>
    <t xml:space="preserve"> (2.5.4.2; 2.5.4.3; 2.5.4.4)</t>
  </si>
  <si>
    <t>(2.5.4.2)</t>
  </si>
  <si>
    <t>2.5.1.2</t>
  </si>
  <si>
    <t>2.5.4.5</t>
  </si>
  <si>
    <t>2.5.1.13; 2.5.3.4</t>
  </si>
  <si>
    <t>Pėsčiųjų tako Dusetose (Vilniaus g.) ilgis, km</t>
  </si>
  <si>
    <t>Šaligatvių prie renovuotų daugiabučių gyvenamųjų namų. Pagal poreikį.</t>
  </si>
  <si>
    <t>Techninio projekto parengimas, vnt.</t>
  </si>
  <si>
    <t>Prisijungusių namų ūkių sk.</t>
  </si>
  <si>
    <t>Paviršinių nuotekų (lietaus) tinklų priežiūra</t>
  </si>
  <si>
    <t>Sutarčių sk.</t>
  </si>
  <si>
    <t>UAB</t>
  </si>
  <si>
    <t>Dariaus ir Girėno g. bei Vytauto g. daugiabučių namų kvartalo kompleksinio sutvarkymo TP parengimas, vnt.</t>
  </si>
  <si>
    <t>Zarasų raj., Dusetų sen., Dusetų m. Vytauto g. ir K. Būgos g. gatvėse pakeistų šviestuvų, sk.</t>
  </si>
  <si>
    <t>2.5.1.11; 2.5.1.13; 3.3.2.6</t>
  </si>
  <si>
    <t>Kreditinės linijos lėšos biudžete (KLB)</t>
  </si>
  <si>
    <t>Projektams įgyvendinti numatytos ES lėšos (ESB)</t>
  </si>
  <si>
    <t>22</t>
  </si>
  <si>
    <t>-1</t>
  </si>
  <si>
    <t>0</t>
  </si>
  <si>
    <t>-2</t>
  </si>
  <si>
    <t>160</t>
  </si>
  <si>
    <t>23</t>
  </si>
  <si>
    <t>60</t>
  </si>
  <si>
    <t xml:space="preserve">Atsinaujinančių išteklių energijos naudojimo plėtros veiksmų plano 2021-2030 m. parengimas </t>
  </si>
  <si>
    <t>50</t>
  </si>
  <si>
    <t>0/ 12/ 12</t>
  </si>
  <si>
    <t>Avarinio gatvių apšvietimo tinklo rekonstrukcija kaimiškose vietovėse, kuriose AB ESO likviduoja orines linijas. Linijos ilgis, m/ atramų sk./ šviestuvų sk.</t>
  </si>
  <si>
    <t>Avarinio gatvių apšvietimo tinklo rekonstrukcija Zarasų miesto gatvėse, kuriose AB ESO likviduoja orines linijas. Linijų ilgios m/ atramų sk./šviestuvų sk.</t>
  </si>
  <si>
    <t>100/ 26/ 26</t>
  </si>
  <si>
    <t>Strateginio plėtros plano rengimas</t>
  </si>
  <si>
    <t xml:space="preserve">3,5              200            1                 20               1       </t>
  </si>
  <si>
    <t>VPP Antalieptės k.v. priežiūra ha,         Melioracijos st., apskaita ha                          Darbų techninė priežiūra,                   projektų ekspertizė,                           projektų parengimo paslaugos vnt.</t>
  </si>
  <si>
    <t xml:space="preserve"> 1,08       22959            2                1                1</t>
  </si>
  <si>
    <t>0,1</t>
  </si>
  <si>
    <t>x</t>
  </si>
  <si>
    <t>Pėsčiųjų  tako ,,Jaunimo alėjos“ – Zarasų mikrorajonas-Zarasų profesinė mokykla“ apšvietimo įrengimas. Tako ilgis m/ šviestuvų sk.</t>
  </si>
  <si>
    <t>380/ 12</t>
  </si>
  <si>
    <t>Pėsčiųjų  tako atkarpos nuo Malūno gatvės apšvietimo įrengimas. Tako ilgis m/ šviestuvų sk.</t>
  </si>
  <si>
    <t>300/ 10</t>
  </si>
  <si>
    <t>380/ 570</t>
  </si>
  <si>
    <t>Pėsčiųjų  tako atkarpos nuo Aušros skg. dangos atnaujinimas.  Tako ilgis m/ atnaujinamos dangos plotas kv.m.</t>
  </si>
  <si>
    <t>250/ 500</t>
  </si>
  <si>
    <t>Infrastruktūros plėtros plano priemonių įgyvendinimas</t>
  </si>
  <si>
    <t>Infrastruktūros plėtros plano priemonių įgyvendinimas, proc.</t>
  </si>
  <si>
    <t>Fizinių asmenų prisijungusių prie geriamojo vandens tiekimo ir (arba) nuotekų tvarkymo infrastruktūros, kurią eksploatuoja vandens tiekėjas, sk.</t>
  </si>
  <si>
    <t>Naujų nuotekų tinklų Magučių kaime ilgis, km./ būstų sk. 86/  gyv. sk. 155</t>
  </si>
  <si>
    <t>V-10;N-10</t>
  </si>
  <si>
    <t>Nuotekų valymo įrenginių rekonstravimas Suvieko k., Zarasų raj. Našumas 20 kub.m/p., prisijungusių gyv. sk. 62</t>
  </si>
  <si>
    <t>Projekto „Zarasų miesto privačių namų nuotekų surinkimo tinklų tiesimas ir prijungimas prie esamos centralizuotos infrastruktūros (LAAIF-P-59)“ įgyvendinimas</t>
  </si>
  <si>
    <t>Miškotvarkos projektas ir /ar kompensacija medžių kirtimui</t>
  </si>
  <si>
    <t>Pėsčiųjų /dviračių takų atnaujinimas</t>
  </si>
  <si>
    <t>Kelių programos lėšų panaudojimas proc.</t>
  </si>
  <si>
    <t>95</t>
  </si>
  <si>
    <t>Suremontuotų (Ditkūnų k. mėgėjų sodų teritorijoje) kelių ilgis, m/ kelio plotis, m</t>
  </si>
  <si>
    <t>4020/ 3,5</t>
  </si>
  <si>
    <t>2021 m. pėsčiųjų  tako ,,Jaunimo alėjos“ – Zarasų mikrorajonas-Zarasų profesinė mokykla“ dangos atnaujinimas, Atnaujinto tako ilgis, m/ atnaujintos dangos plotas kv.m./ 2022-2023 m. pagal poreikį</t>
  </si>
  <si>
    <t>Vietinės reikšmės kelių, mėgėjų sodų teritorijose, remontas</t>
  </si>
  <si>
    <t>Geriamojo vandens ir nuotekų tiekimo infrastruktūros gerinimas</t>
  </si>
  <si>
    <t>52</t>
  </si>
  <si>
    <t>Zarasų rajono kapinių išplėtimas ir tvarkymas</t>
  </si>
  <si>
    <t>1/0</t>
  </si>
  <si>
    <t>100</t>
  </si>
  <si>
    <t>Techninių projektų, prieš projektinių pasiūlymų rengimas bei patikslinimas</t>
  </si>
  <si>
    <t>Pagal poreikį</t>
  </si>
  <si>
    <t>300</t>
  </si>
  <si>
    <t>Viešų teritorijų priešprojektinių siūlymų parengimas ir viešinimas, objektų sk.</t>
  </si>
  <si>
    <t>Pėsčiųjų takų Zaraso, Zarasaičio, Griežto ežerų ir Laukesos upės pakrantėse, Zarasų mieste, statybos projekto konstrukcinės dalies ekspertizė, sk.</t>
  </si>
  <si>
    <t>Projektinių pasiūlymų (architektūrinių) parengimas, vnt.</t>
  </si>
  <si>
    <t>1/1</t>
  </si>
  <si>
    <t>Skvero Vytauto g. 1 B, Zarasų mieste statybos supaprastinto projekto parengimas, vnt./ topografinio plano parengimas, vnt.</t>
  </si>
  <si>
    <t xml:space="preserve">Priešgaisrinio hidranto įrengimas Degučiuose, vnt. </t>
  </si>
  <si>
    <t>Tribūnos plotas kv.m./ tualeto įrengimas, vnt</t>
  </si>
  <si>
    <t>380/1</t>
  </si>
  <si>
    <t>Dokumentų reikalingų ES ar VB lėšoms gauti rengimas, konsultacijos, būtini atlikti tyrimai, teisės aktuose numatytų planų, programų, strategijų rengimas, draudimas</t>
  </si>
  <si>
    <t>4.5.2.1</t>
  </si>
  <si>
    <t>Įrengtos valčių nuleidimo vietos prie Čičirio ir Avilio ežerų, vnt.</t>
  </si>
  <si>
    <t>Vandens transporto priemonių nuleidimo vietų įrengimas</t>
  </si>
  <si>
    <t>ESB</t>
  </si>
  <si>
    <t>SL</t>
  </si>
  <si>
    <t>Mokėtinos sumos  ataskaitinių metų pradžiai</t>
  </si>
  <si>
    <t>2021 metų planas</t>
  </si>
  <si>
    <t xml:space="preserve">Faktiškai patirtos išlaidos per 2021 metus </t>
  </si>
  <si>
    <t xml:space="preserve">Iš viso faktiškai patirtos išlaidos  nuo ataskaitinių metų pradžios su mokėtinomis sumomis             (6 st.+11 st.) </t>
  </si>
  <si>
    <t>Plano vykdymas                  (7st.-15 st.)</t>
  </si>
  <si>
    <t>Mokėtinos sumos  ataskaitinių metų pabaigai</t>
  </si>
  <si>
    <t>Vertinimo kriterijus</t>
  </si>
  <si>
    <t>Pastabos</t>
  </si>
  <si>
    <t>Planuotos 2021 m. reikšmės</t>
  </si>
  <si>
    <t>Faktinės reikšmės</t>
  </si>
  <si>
    <t>9</t>
  </si>
  <si>
    <t xml:space="preserve"> PRIEMONIŲ  VYKDYMO  ATASKAITA UŽ 2021 METŲ IV KETVIRČIUS</t>
  </si>
  <si>
    <t>+50</t>
  </si>
  <si>
    <t>-5</t>
  </si>
  <si>
    <t>18</t>
  </si>
  <si>
    <t>115</t>
  </si>
  <si>
    <t>200</t>
  </si>
  <si>
    <t>380/0</t>
  </si>
  <si>
    <t>4,526             200             1                18                  3                  12,761           8,0</t>
  </si>
  <si>
    <t xml:space="preserve">1,08             22959             3             0                 0           </t>
  </si>
  <si>
    <t>Grioviai, km                                  Rinktuvai, m                                                   Pralaidos, vnt.                                              Žiotys, vnt.                                    Šuliniai, vnt.                                     Griovių priežiūra                                    Melioracijos statinių priežiūra</t>
  </si>
  <si>
    <t xml:space="preserve">1 vnt. </t>
  </si>
  <si>
    <t xml:space="preserve">2 vnt.       </t>
  </si>
  <si>
    <t>460</t>
  </si>
  <si>
    <t>0/0</t>
  </si>
  <si>
    <t>V-28;N-29</t>
  </si>
  <si>
    <t>10</t>
  </si>
  <si>
    <t>25</t>
  </si>
  <si>
    <t>0,9</t>
  </si>
  <si>
    <t>0,14</t>
  </si>
  <si>
    <t>Įgyvendinimo proc.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</si>
</sst>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_L_t"/>
    <numFmt numFmtId="165" formatCode="#,##0.0"/>
    <numFmt numFmtId="166" formatCode="0.0"/>
    <numFmt numFmtId="167" formatCode="#,##0\ _L_t"/>
    <numFmt numFmtId="168" formatCode="#,##0.0\ _L_t"/>
  </numFmts>
  <fonts count="15">
    <font>
      <sz val="10"/>
      <name val="Arial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TimesLT"/>
      <charset val="186"/>
    </font>
    <font>
      <sz val="12"/>
      <name val="Times New Roman"/>
      <family val="1"/>
      <charset val="186"/>
    </font>
    <font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FFFFCC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6" fillId="0" borderId="0"/>
  </cellStyleXfs>
  <cellXfs count="558">
    <xf numFmtId="0" fontId="0" fillId="0" borderId="0" xfId="0"/>
    <xf numFmtId="49" fontId="3" fillId="0" borderId="1" xfId="0" applyNumberFormat="1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3" fillId="0" borderId="2" xfId="0" applyFont="1" applyFill="1" applyBorder="1" applyAlignment="1">
      <alignment vertical="top"/>
    </xf>
    <xf numFmtId="49" fontId="3" fillId="0" borderId="1" xfId="0" applyNumberFormat="1" applyFont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textRotation="90"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vertical="top" wrapText="1"/>
    </xf>
    <xf numFmtId="49" fontId="3" fillId="2" borderId="0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vertical="top" textRotation="90" wrapText="1"/>
    </xf>
    <xf numFmtId="49" fontId="2" fillId="0" borderId="0" xfId="0" applyNumberFormat="1" applyFont="1" applyBorder="1" applyAlignment="1">
      <alignment vertical="top" wrapText="1"/>
    </xf>
    <xf numFmtId="0" fontId="3" fillId="0" borderId="7" xfId="0" applyFont="1" applyFill="1" applyBorder="1" applyAlignment="1">
      <alignment horizontal="center" vertical="top" wrapText="1"/>
    </xf>
    <xf numFmtId="49" fontId="3" fillId="0" borderId="11" xfId="0" applyNumberFormat="1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/>
    </xf>
    <xf numFmtId="0" fontId="3" fillId="0" borderId="14" xfId="0" applyFont="1" applyFill="1" applyBorder="1" applyAlignment="1">
      <alignment vertical="top"/>
    </xf>
    <xf numFmtId="49" fontId="3" fillId="0" borderId="15" xfId="0" applyNumberFormat="1" applyFont="1" applyFill="1" applyBorder="1" applyAlignment="1">
      <alignment vertical="top" wrapText="1"/>
    </xf>
    <xf numFmtId="0" fontId="3" fillId="0" borderId="16" xfId="0" applyFont="1" applyFill="1" applyBorder="1" applyAlignment="1">
      <alignment vertical="top"/>
    </xf>
    <xf numFmtId="49" fontId="3" fillId="0" borderId="18" xfId="0" applyNumberFormat="1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textRotation="90" wrapText="1"/>
    </xf>
    <xf numFmtId="49" fontId="2" fillId="2" borderId="8" xfId="0" applyNumberFormat="1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 wrapText="1"/>
    </xf>
    <xf numFmtId="49" fontId="3" fillId="4" borderId="11" xfId="0" applyNumberFormat="1" applyFont="1" applyFill="1" applyBorder="1" applyAlignment="1">
      <alignment vertical="top" wrapText="1"/>
    </xf>
    <xf numFmtId="49" fontId="3" fillId="4" borderId="4" xfId="0" applyNumberFormat="1" applyFont="1" applyFill="1" applyBorder="1" applyAlignment="1">
      <alignment vertical="top" wrapText="1"/>
    </xf>
    <xf numFmtId="49" fontId="3" fillId="4" borderId="1" xfId="0" applyNumberFormat="1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textRotation="90" wrapText="1"/>
    </xf>
    <xf numFmtId="0" fontId="3" fillId="0" borderId="8" xfId="0" applyFont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/>
    </xf>
    <xf numFmtId="0" fontId="3" fillId="0" borderId="14" xfId="0" applyFont="1" applyBorder="1" applyAlignment="1">
      <alignment horizontal="center" vertical="top" wrapText="1"/>
    </xf>
    <xf numFmtId="165" fontId="2" fillId="0" borderId="23" xfId="0" applyNumberFormat="1" applyFont="1" applyFill="1" applyBorder="1" applyAlignment="1">
      <alignment vertical="top"/>
    </xf>
    <xf numFmtId="0" fontId="3" fillId="2" borderId="14" xfId="0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/>
    </xf>
    <xf numFmtId="49" fontId="2" fillId="4" borderId="1" xfId="0" applyNumberFormat="1" applyFont="1" applyFill="1" applyBorder="1" applyAlignment="1">
      <alignment horizontal="center" vertical="top"/>
    </xf>
    <xf numFmtId="0" fontId="3" fillId="0" borderId="12" xfId="0" applyFont="1" applyBorder="1" applyAlignment="1">
      <alignment horizontal="center" vertical="top" wrapText="1"/>
    </xf>
    <xf numFmtId="0" fontId="3" fillId="2" borderId="9" xfId="0" applyFont="1" applyFill="1" applyBorder="1" applyAlignment="1">
      <alignment vertical="top" wrapText="1"/>
    </xf>
    <xf numFmtId="49" fontId="3" fillId="2" borderId="21" xfId="0" applyNumberFormat="1" applyFont="1" applyFill="1" applyBorder="1" applyAlignment="1">
      <alignment horizontal="center" vertical="top" wrapText="1"/>
    </xf>
    <xf numFmtId="0" fontId="2" fillId="3" borderId="24" xfId="0" applyFont="1" applyFill="1" applyBorder="1" applyAlignment="1">
      <alignment vertical="top" wrapText="1"/>
    </xf>
    <xf numFmtId="49" fontId="3" fillId="0" borderId="7" xfId="0" applyNumberFormat="1" applyFont="1" applyBorder="1" applyAlignment="1">
      <alignment horizontal="center" vertical="top" wrapText="1"/>
    </xf>
    <xf numFmtId="49" fontId="3" fillId="0" borderId="11" xfId="0" applyNumberFormat="1" applyFont="1" applyBorder="1" applyAlignment="1">
      <alignment vertical="top" wrapText="1"/>
    </xf>
    <xf numFmtId="0" fontId="3" fillId="0" borderId="12" xfId="0" applyFont="1" applyBorder="1" applyAlignment="1">
      <alignment vertical="top"/>
    </xf>
    <xf numFmtId="166" fontId="2" fillId="2" borderId="17" xfId="0" applyNumberFormat="1" applyFont="1" applyFill="1" applyBorder="1" applyAlignment="1">
      <alignment vertical="top" wrapText="1"/>
    </xf>
    <xf numFmtId="166" fontId="2" fillId="2" borderId="17" xfId="0" applyNumberFormat="1" applyFont="1" applyFill="1" applyBorder="1" applyAlignment="1">
      <alignment vertical="top" textRotation="90" wrapText="1"/>
    </xf>
    <xf numFmtId="0" fontId="3" fillId="0" borderId="0" xfId="0" applyFont="1" applyAlignment="1">
      <alignment vertical="top"/>
    </xf>
    <xf numFmtId="0" fontId="3" fillId="2" borderId="0" xfId="0" applyFont="1" applyFill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49" fontId="2" fillId="0" borderId="26" xfId="0" applyNumberFormat="1" applyFont="1" applyFill="1" applyBorder="1" applyAlignment="1">
      <alignment vertical="top" wrapText="1"/>
    </xf>
    <xf numFmtId="49" fontId="2" fillId="0" borderId="26" xfId="0" applyNumberFormat="1" applyFont="1" applyBorder="1" applyAlignment="1">
      <alignment vertical="top" wrapText="1"/>
    </xf>
    <xf numFmtId="49" fontId="2" fillId="0" borderId="27" xfId="0" applyNumberFormat="1" applyFont="1" applyFill="1" applyBorder="1" applyAlignment="1">
      <alignment vertical="top" wrapText="1"/>
    </xf>
    <xf numFmtId="49" fontId="2" fillId="0" borderId="28" xfId="0" applyNumberFormat="1" applyFont="1" applyBorder="1" applyAlignment="1">
      <alignment vertical="top" wrapText="1"/>
    </xf>
    <xf numFmtId="49" fontId="2" fillId="0" borderId="26" xfId="0" applyNumberFormat="1" applyFont="1" applyFill="1" applyBorder="1" applyAlignment="1">
      <alignment horizontal="center" vertical="top" wrapText="1"/>
    </xf>
    <xf numFmtId="49" fontId="2" fillId="0" borderId="27" xfId="0" applyNumberFormat="1" applyFont="1" applyBorder="1" applyAlignment="1">
      <alignment vertical="top" wrapText="1"/>
    </xf>
    <xf numFmtId="49" fontId="2" fillId="0" borderId="28" xfId="0" applyNumberFormat="1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textRotation="90" wrapText="1"/>
    </xf>
    <xf numFmtId="165" fontId="2" fillId="3" borderId="3" xfId="0" applyNumberFormat="1" applyFont="1" applyFill="1" applyBorder="1" applyAlignment="1">
      <alignment vertical="top" wrapText="1"/>
    </xf>
    <xf numFmtId="165" fontId="2" fillId="0" borderId="31" xfId="0" applyNumberFormat="1" applyFont="1" applyFill="1" applyBorder="1" applyAlignment="1">
      <alignment vertical="top"/>
    </xf>
    <xf numFmtId="165" fontId="2" fillId="2" borderId="31" xfId="0" applyNumberFormat="1" applyFont="1" applyFill="1" applyBorder="1" applyAlignment="1">
      <alignment vertical="top"/>
    </xf>
    <xf numFmtId="165" fontId="3" fillId="2" borderId="32" xfId="0" applyNumberFormat="1" applyFont="1" applyFill="1" applyBorder="1" applyAlignment="1">
      <alignment vertical="top"/>
    </xf>
    <xf numFmtId="165" fontId="2" fillId="0" borderId="34" xfId="0" applyNumberFormat="1" applyFont="1" applyFill="1" applyBorder="1" applyAlignment="1">
      <alignment vertical="top"/>
    </xf>
    <xf numFmtId="49" fontId="3" fillId="0" borderId="5" xfId="0" applyNumberFormat="1" applyFont="1" applyFill="1" applyBorder="1" applyAlignment="1">
      <alignment vertical="top" wrapText="1"/>
    </xf>
    <xf numFmtId="165" fontId="3" fillId="4" borderId="28" xfId="0" applyNumberFormat="1" applyFont="1" applyFill="1" applyBorder="1" applyAlignment="1">
      <alignment vertical="top" wrapText="1"/>
    </xf>
    <xf numFmtId="165" fontId="2" fillId="4" borderId="36" xfId="0" applyNumberFormat="1" applyFont="1" applyFill="1" applyBorder="1" applyAlignment="1">
      <alignment vertical="top" wrapText="1"/>
    </xf>
    <xf numFmtId="165" fontId="2" fillId="4" borderId="38" xfId="0" applyNumberFormat="1" applyFont="1" applyFill="1" applyBorder="1" applyAlignment="1">
      <alignment vertical="top"/>
    </xf>
    <xf numFmtId="165" fontId="2" fillId="4" borderId="31" xfId="0" applyNumberFormat="1" applyFont="1" applyFill="1" applyBorder="1" applyAlignment="1">
      <alignment vertical="top"/>
    </xf>
    <xf numFmtId="165" fontId="2" fillId="4" borderId="24" xfId="0" applyNumberFormat="1" applyFont="1" applyFill="1" applyBorder="1" applyAlignment="1">
      <alignment vertical="top"/>
    </xf>
    <xf numFmtId="165" fontId="2" fillId="4" borderId="36" xfId="0" applyNumberFormat="1" applyFont="1" applyFill="1" applyBorder="1" applyAlignment="1">
      <alignment vertical="top"/>
    </xf>
    <xf numFmtId="165" fontId="3" fillId="4" borderId="37" xfId="0" applyNumberFormat="1" applyFont="1" applyFill="1" applyBorder="1" applyAlignment="1">
      <alignment vertical="top"/>
    </xf>
    <xf numFmtId="165" fontId="3" fillId="4" borderId="28" xfId="0" applyNumberFormat="1" applyFont="1" applyFill="1" applyBorder="1" applyAlignment="1">
      <alignment vertical="top"/>
    </xf>
    <xf numFmtId="165" fontId="3" fillId="4" borderId="26" xfId="0" applyNumberFormat="1" applyFont="1" applyFill="1" applyBorder="1" applyAlignment="1">
      <alignment vertical="top"/>
    </xf>
    <xf numFmtId="165" fontId="3" fillId="4" borderId="27" xfId="0" applyNumberFormat="1" applyFont="1" applyFill="1" applyBorder="1" applyAlignment="1">
      <alignment vertical="top"/>
    </xf>
    <xf numFmtId="165" fontId="2" fillId="4" borderId="23" xfId="0" applyNumberFormat="1" applyFont="1" applyFill="1" applyBorder="1" applyAlignment="1">
      <alignment vertical="top"/>
    </xf>
    <xf numFmtId="165" fontId="3" fillId="4" borderId="38" xfId="0" applyNumberFormat="1" applyFont="1" applyFill="1" applyBorder="1" applyAlignment="1">
      <alignment vertical="top"/>
    </xf>
    <xf numFmtId="165" fontId="3" fillId="4" borderId="7" xfId="0" applyNumberFormat="1" applyFont="1" applyFill="1" applyBorder="1" applyAlignment="1">
      <alignment horizontal="right" vertical="top"/>
    </xf>
    <xf numFmtId="165" fontId="2" fillId="4" borderId="25" xfId="0" applyNumberFormat="1" applyFont="1" applyFill="1" applyBorder="1" applyAlignment="1">
      <alignment vertical="top"/>
    </xf>
    <xf numFmtId="165" fontId="3" fillId="4" borderId="29" xfId="0" applyNumberFormat="1" applyFont="1" applyFill="1" applyBorder="1" applyAlignment="1">
      <alignment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0" xfId="0" applyFont="1" applyFill="1" applyBorder="1" applyAlignment="1">
      <alignment vertical="top"/>
    </xf>
    <xf numFmtId="49" fontId="2" fillId="2" borderId="0" xfId="0" applyNumberFormat="1" applyFont="1" applyFill="1" applyBorder="1" applyAlignment="1">
      <alignment horizontal="center" vertical="top" wrapText="1"/>
    </xf>
    <xf numFmtId="49" fontId="3" fillId="2" borderId="0" xfId="0" applyNumberFormat="1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2" borderId="17" xfId="0" applyFont="1" applyFill="1" applyBorder="1" applyAlignment="1">
      <alignment vertical="top" textRotation="90" wrapText="1"/>
    </xf>
    <xf numFmtId="165" fontId="3" fillId="4" borderId="0" xfId="0" applyNumberFormat="1" applyFont="1" applyFill="1" applyAlignment="1">
      <alignment vertical="top"/>
    </xf>
    <xf numFmtId="165" fontId="3" fillId="0" borderId="0" xfId="0" applyNumberFormat="1" applyFont="1" applyFill="1" applyAlignment="1">
      <alignment vertical="top"/>
    </xf>
    <xf numFmtId="166" fontId="2" fillId="0" borderId="24" xfId="0" applyNumberFormat="1" applyFont="1" applyFill="1" applyBorder="1" applyAlignment="1">
      <alignment horizontal="center" vertical="top"/>
    </xf>
    <xf numFmtId="165" fontId="2" fillId="2" borderId="31" xfId="0" applyNumberFormat="1" applyFont="1" applyFill="1" applyBorder="1" applyAlignment="1">
      <alignment horizontal="center" vertical="top"/>
    </xf>
    <xf numFmtId="165" fontId="2" fillId="3" borderId="31" xfId="0" applyNumberFormat="1" applyFont="1" applyFill="1" applyBorder="1" applyAlignment="1">
      <alignment horizontal="center" vertical="top"/>
    </xf>
    <xf numFmtId="166" fontId="3" fillId="0" borderId="45" xfId="0" applyNumberFormat="1" applyFont="1" applyFill="1" applyBorder="1" applyAlignment="1">
      <alignment horizontal="center" vertical="top"/>
    </xf>
    <xf numFmtId="165" fontId="3" fillId="2" borderId="35" xfId="0" applyNumberFormat="1" applyFont="1" applyFill="1" applyBorder="1" applyAlignment="1">
      <alignment horizontal="center" vertical="top"/>
    </xf>
    <xf numFmtId="166" fontId="3" fillId="0" borderId="46" xfId="0" applyNumberFormat="1" applyFont="1" applyFill="1" applyBorder="1" applyAlignment="1">
      <alignment horizontal="center" vertical="top"/>
    </xf>
    <xf numFmtId="165" fontId="3" fillId="2" borderId="47" xfId="0" applyNumberFormat="1" applyFont="1" applyFill="1" applyBorder="1" applyAlignment="1">
      <alignment horizontal="center" vertical="top"/>
    </xf>
    <xf numFmtId="165" fontId="2" fillId="0" borderId="38" xfId="0" applyNumberFormat="1" applyFont="1" applyFill="1" applyBorder="1" applyAlignment="1">
      <alignment vertical="top"/>
    </xf>
    <xf numFmtId="0" fontId="3" fillId="2" borderId="7" xfId="0" applyFont="1" applyFill="1" applyBorder="1" applyAlignment="1">
      <alignment horizontal="center" vertical="top" wrapText="1"/>
    </xf>
    <xf numFmtId="49" fontId="3" fillId="0" borderId="22" xfId="0" applyNumberFormat="1" applyFont="1" applyBorder="1" applyAlignment="1">
      <alignment horizontal="left" vertical="top" wrapText="1"/>
    </xf>
    <xf numFmtId="165" fontId="2" fillId="3" borderId="40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/>
    </xf>
    <xf numFmtId="165" fontId="2" fillId="4" borderId="0" xfId="0" applyNumberFormat="1" applyFont="1" applyFill="1" applyBorder="1" applyAlignment="1">
      <alignment vertical="top"/>
    </xf>
    <xf numFmtId="165" fontId="2" fillId="0" borderId="0" xfId="0" applyNumberFormat="1" applyFont="1" applyFill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4" borderId="0" xfId="0" applyNumberFormat="1" applyFont="1" applyFill="1" applyBorder="1" applyAlignment="1">
      <alignment horizontal="right" vertical="top"/>
    </xf>
    <xf numFmtId="165" fontId="2" fillId="0" borderId="10" xfId="0" applyNumberFormat="1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4" borderId="24" xfId="0" applyFont="1" applyFill="1" applyBorder="1" applyAlignment="1">
      <alignment horizontal="left" vertical="top"/>
    </xf>
    <xf numFmtId="0" fontId="2" fillId="4" borderId="3" xfId="0" applyFont="1" applyFill="1" applyBorder="1" applyAlignment="1">
      <alignment horizontal="left" vertical="top"/>
    </xf>
    <xf numFmtId="0" fontId="2" fillId="4" borderId="40" xfId="0" applyFont="1" applyFill="1" applyBorder="1" applyAlignment="1">
      <alignment horizontal="left" vertical="top"/>
    </xf>
    <xf numFmtId="166" fontId="2" fillId="4" borderId="0" xfId="0" applyNumberFormat="1" applyFont="1" applyFill="1" applyAlignment="1">
      <alignment vertical="top"/>
    </xf>
    <xf numFmtId="165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 wrapText="1"/>
    </xf>
    <xf numFmtId="49" fontId="3" fillId="2" borderId="7" xfId="0" applyNumberFormat="1" applyFont="1" applyFill="1" applyBorder="1" applyAlignment="1">
      <alignment horizontal="center" vertical="top" wrapText="1"/>
    </xf>
    <xf numFmtId="165" fontId="3" fillId="4" borderId="32" xfId="0" applyNumberFormat="1" applyFont="1" applyFill="1" applyBorder="1" applyAlignment="1">
      <alignment vertical="top"/>
    </xf>
    <xf numFmtId="165" fontId="3" fillId="4" borderId="35" xfId="0" applyNumberFormat="1" applyFont="1" applyFill="1" applyBorder="1" applyAlignment="1">
      <alignment vertical="top"/>
    </xf>
    <xf numFmtId="165" fontId="3" fillId="4" borderId="30" xfId="0" applyNumberFormat="1" applyFont="1" applyFill="1" applyBorder="1" applyAlignment="1">
      <alignment vertical="top"/>
    </xf>
    <xf numFmtId="165" fontId="3" fillId="2" borderId="66" xfId="0" applyNumberFormat="1" applyFont="1" applyFill="1" applyBorder="1" applyAlignment="1">
      <alignment vertical="top" wrapText="1"/>
    </xf>
    <xf numFmtId="165" fontId="2" fillId="0" borderId="24" xfId="0" applyNumberFormat="1" applyFont="1" applyFill="1" applyBorder="1" applyAlignment="1">
      <alignment vertical="top" wrapText="1"/>
    </xf>
    <xf numFmtId="165" fontId="3" fillId="0" borderId="66" xfId="0" applyNumberFormat="1" applyFont="1" applyFill="1" applyBorder="1" applyAlignment="1">
      <alignment vertical="top"/>
    </xf>
    <xf numFmtId="165" fontId="2" fillId="0" borderId="24" xfId="0" applyNumberFormat="1" applyFont="1" applyFill="1" applyBorder="1" applyAlignment="1">
      <alignment vertical="top"/>
    </xf>
    <xf numFmtId="165" fontId="2" fillId="2" borderId="24" xfId="0" applyNumberFormat="1" applyFont="1" applyFill="1" applyBorder="1" applyAlignment="1">
      <alignment vertical="top"/>
    </xf>
    <xf numFmtId="165" fontId="3" fillId="0" borderId="68" xfId="0" applyNumberFormat="1" applyFont="1" applyFill="1" applyBorder="1" applyAlignment="1">
      <alignment vertical="top"/>
    </xf>
    <xf numFmtId="165" fontId="3" fillId="0" borderId="45" xfId="0" applyNumberFormat="1" applyFont="1" applyFill="1" applyBorder="1" applyAlignment="1">
      <alignment vertical="top"/>
    </xf>
    <xf numFmtId="165" fontId="3" fillId="0" borderId="39" xfId="0" applyNumberFormat="1" applyFont="1" applyFill="1" applyBorder="1" applyAlignment="1">
      <alignment vertical="top"/>
    </xf>
    <xf numFmtId="165" fontId="3" fillId="2" borderId="66" xfId="0" applyNumberFormat="1" applyFont="1" applyFill="1" applyBorder="1" applyAlignment="1">
      <alignment vertical="top"/>
    </xf>
    <xf numFmtId="0" fontId="3" fillId="4" borderId="1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49" fontId="3" fillId="0" borderId="12" xfId="0" applyNumberFormat="1" applyFont="1" applyFill="1" applyBorder="1" applyAlignment="1">
      <alignment horizontal="center" vertical="top" wrapText="1"/>
    </xf>
    <xf numFmtId="49" fontId="3" fillId="4" borderId="5" xfId="0" applyNumberFormat="1" applyFont="1" applyFill="1" applyBorder="1" applyAlignment="1">
      <alignment vertical="top" wrapText="1"/>
    </xf>
    <xf numFmtId="0" fontId="3" fillId="4" borderId="16" xfId="0" applyFont="1" applyFill="1" applyBorder="1" applyAlignment="1">
      <alignment vertical="top"/>
    </xf>
    <xf numFmtId="49" fontId="3" fillId="4" borderId="18" xfId="0" applyNumberFormat="1" applyFont="1" applyFill="1" applyBorder="1" applyAlignment="1">
      <alignment vertical="top" wrapText="1"/>
    </xf>
    <xf numFmtId="49" fontId="3" fillId="4" borderId="17" xfId="0" applyNumberFormat="1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vertical="top"/>
    </xf>
    <xf numFmtId="165" fontId="3" fillId="4" borderId="1" xfId="0" applyNumberFormat="1" applyFont="1" applyFill="1" applyBorder="1" applyAlignment="1">
      <alignment vertical="top" wrapText="1"/>
    </xf>
    <xf numFmtId="49" fontId="3" fillId="4" borderId="1" xfId="2" applyNumberFormat="1" applyFont="1" applyFill="1" applyBorder="1" applyAlignment="1">
      <alignment horizontal="left" vertical="top" wrapText="1"/>
    </xf>
    <xf numFmtId="49" fontId="3" fillId="0" borderId="18" xfId="0" applyNumberFormat="1" applyFont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left" vertical="top" wrapText="1"/>
    </xf>
    <xf numFmtId="0" fontId="3" fillId="0" borderId="6" xfId="0" applyFont="1" applyFill="1" applyBorder="1" applyAlignment="1">
      <alignment vertical="top"/>
    </xf>
    <xf numFmtId="0" fontId="3" fillId="0" borderId="7" xfId="0" applyFont="1" applyBorder="1" applyAlignment="1">
      <alignment horizontal="center" vertical="top" wrapText="1"/>
    </xf>
    <xf numFmtId="165" fontId="2" fillId="0" borderId="55" xfId="0" applyNumberFormat="1" applyFont="1" applyFill="1" applyBorder="1" applyAlignment="1">
      <alignment vertical="top"/>
    </xf>
    <xf numFmtId="165" fontId="2" fillId="4" borderId="53" xfId="0" applyNumberFormat="1" applyFont="1" applyFill="1" applyBorder="1" applyAlignment="1">
      <alignment vertical="top"/>
    </xf>
    <xf numFmtId="165" fontId="3" fillId="4" borderId="38" xfId="0" applyNumberFormat="1" applyFont="1" applyFill="1" applyBorder="1" applyAlignment="1">
      <alignment vertical="top" wrapText="1"/>
    </xf>
    <xf numFmtId="0" fontId="3" fillId="0" borderId="65" xfId="0" applyFont="1" applyBorder="1" applyAlignment="1">
      <alignment vertical="top" wrapText="1"/>
    </xf>
    <xf numFmtId="0" fontId="3" fillId="0" borderId="21" xfId="0" applyFont="1" applyBorder="1" applyAlignment="1">
      <alignment vertical="top" wrapText="1"/>
    </xf>
    <xf numFmtId="165" fontId="3" fillId="4" borderId="26" xfId="0" applyNumberFormat="1" applyFont="1" applyFill="1" applyBorder="1" applyAlignment="1">
      <alignment vertical="top" wrapText="1"/>
    </xf>
    <xf numFmtId="165" fontId="3" fillId="0" borderId="66" xfId="0" applyNumberFormat="1" applyFont="1" applyFill="1" applyBorder="1" applyAlignment="1">
      <alignment horizontal="right" vertical="top"/>
    </xf>
    <xf numFmtId="49" fontId="3" fillId="0" borderId="9" xfId="0" applyNumberFormat="1" applyFont="1" applyBorder="1" applyAlignment="1">
      <alignment horizontal="left" vertical="top" wrapText="1"/>
    </xf>
    <xf numFmtId="49" fontId="3" fillId="0" borderId="19" xfId="0" applyNumberFormat="1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/>
    </xf>
    <xf numFmtId="49" fontId="3" fillId="0" borderId="11" xfId="0" applyNumberFormat="1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2" fillId="3" borderId="3" xfId="0" applyFont="1" applyFill="1" applyBorder="1" applyAlignment="1">
      <alignment horizontal="right" vertical="top" wrapText="1"/>
    </xf>
    <xf numFmtId="165" fontId="3" fillId="4" borderId="14" xfId="0" applyNumberFormat="1" applyFont="1" applyFill="1" applyBorder="1" applyAlignment="1">
      <alignment horizontal="right" vertical="top"/>
    </xf>
    <xf numFmtId="165" fontId="3" fillId="4" borderId="1" xfId="0" applyNumberFormat="1" applyFont="1" applyFill="1" applyBorder="1" applyAlignment="1">
      <alignment horizontal="right" vertical="top" wrapText="1"/>
    </xf>
    <xf numFmtId="165" fontId="2" fillId="4" borderId="50" xfId="0" applyNumberFormat="1" applyFont="1" applyFill="1" applyBorder="1" applyAlignment="1">
      <alignment horizontal="right" vertical="top" wrapText="1"/>
    </xf>
    <xf numFmtId="165" fontId="2" fillId="4" borderId="36" xfId="0" applyNumberFormat="1" applyFont="1" applyFill="1" applyBorder="1" applyAlignment="1">
      <alignment horizontal="right" vertical="top" wrapText="1"/>
    </xf>
    <xf numFmtId="165" fontId="3" fillId="4" borderId="1" xfId="0" applyNumberFormat="1" applyFont="1" applyFill="1" applyBorder="1" applyAlignment="1">
      <alignment horizontal="right" vertical="top"/>
    </xf>
    <xf numFmtId="165" fontId="2" fillId="4" borderId="52" xfId="0" applyNumberFormat="1" applyFont="1" applyFill="1" applyBorder="1" applyAlignment="1">
      <alignment horizontal="right" vertical="top"/>
    </xf>
    <xf numFmtId="165" fontId="3" fillId="4" borderId="5" xfId="0" applyNumberFormat="1" applyFont="1" applyFill="1" applyBorder="1" applyAlignment="1">
      <alignment horizontal="right" vertical="top"/>
    </xf>
    <xf numFmtId="165" fontId="2" fillId="4" borderId="50" xfId="0" applyNumberFormat="1" applyFont="1" applyFill="1" applyBorder="1" applyAlignment="1">
      <alignment horizontal="right" vertical="top"/>
    </xf>
    <xf numFmtId="165" fontId="2" fillId="3" borderId="3" xfId="0" applyNumberFormat="1" applyFont="1" applyFill="1" applyBorder="1" applyAlignment="1">
      <alignment horizontal="right" vertical="top" wrapText="1"/>
    </xf>
    <xf numFmtId="165" fontId="2" fillId="4" borderId="31" xfId="0" applyNumberFormat="1" applyFont="1" applyFill="1" applyBorder="1" applyAlignment="1">
      <alignment horizontal="right" vertical="top"/>
    </xf>
    <xf numFmtId="165" fontId="2" fillId="4" borderId="36" xfId="0" applyNumberFormat="1" applyFont="1" applyFill="1" applyBorder="1" applyAlignment="1">
      <alignment horizontal="right" vertical="top"/>
    </xf>
    <xf numFmtId="165" fontId="3" fillId="4" borderId="7" xfId="0" applyNumberFormat="1" applyFont="1" applyFill="1" applyBorder="1" applyAlignment="1">
      <alignment horizontal="right" vertical="top" wrapText="1"/>
    </xf>
    <xf numFmtId="165" fontId="2" fillId="4" borderId="41" xfId="0" applyNumberFormat="1" applyFont="1" applyFill="1" applyBorder="1" applyAlignment="1">
      <alignment horizontal="right" vertical="top"/>
    </xf>
    <xf numFmtId="165" fontId="3" fillId="4" borderId="19" xfId="0" applyNumberFormat="1" applyFont="1" applyFill="1" applyBorder="1" applyAlignment="1">
      <alignment horizontal="right" vertical="top"/>
    </xf>
    <xf numFmtId="165" fontId="2" fillId="2" borderId="24" xfId="0" applyNumberFormat="1" applyFont="1" applyFill="1" applyBorder="1" applyAlignment="1">
      <alignment horizontal="right" vertical="top"/>
    </xf>
    <xf numFmtId="165" fontId="3" fillId="4" borderId="8" xfId="0" applyNumberFormat="1" applyFont="1" applyFill="1" applyBorder="1" applyAlignment="1">
      <alignment horizontal="right" vertical="top"/>
    </xf>
    <xf numFmtId="165" fontId="2" fillId="4" borderId="23" xfId="0" applyNumberFormat="1" applyFont="1" applyFill="1" applyBorder="1" applyAlignment="1">
      <alignment horizontal="right" vertical="top"/>
    </xf>
    <xf numFmtId="165" fontId="2" fillId="4" borderId="25" xfId="0" applyNumberFormat="1" applyFont="1" applyFill="1" applyBorder="1" applyAlignment="1">
      <alignment horizontal="right" vertical="top"/>
    </xf>
    <xf numFmtId="165" fontId="3" fillId="4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165" fontId="2" fillId="4" borderId="10" xfId="0" applyNumberFormat="1" applyFont="1" applyFill="1" applyBorder="1" applyAlignment="1">
      <alignment horizontal="right" vertical="top" wrapText="1"/>
    </xf>
    <xf numFmtId="165" fontId="3" fillId="4" borderId="12" xfId="0" applyNumberFormat="1" applyFont="1" applyFill="1" applyBorder="1" applyAlignment="1">
      <alignment horizontal="right" vertical="top" wrapText="1"/>
    </xf>
    <xf numFmtId="165" fontId="3" fillId="4" borderId="2" xfId="0" applyNumberFormat="1" applyFont="1" applyFill="1" applyBorder="1" applyAlignment="1">
      <alignment horizontal="right" vertical="top" wrapText="1"/>
    </xf>
    <xf numFmtId="165" fontId="3" fillId="4" borderId="18" xfId="0" applyNumberFormat="1" applyFont="1" applyFill="1" applyBorder="1" applyAlignment="1">
      <alignment horizontal="right" vertical="top" wrapText="1"/>
    </xf>
    <xf numFmtId="165" fontId="3" fillId="4" borderId="0" xfId="0" applyNumberFormat="1" applyFont="1" applyFill="1" applyBorder="1" applyAlignment="1">
      <alignment horizontal="right" vertical="top" wrapText="1"/>
    </xf>
    <xf numFmtId="165" fontId="2" fillId="4" borderId="24" xfId="0" applyNumberFormat="1" applyFont="1" applyFill="1" applyBorder="1" applyAlignment="1">
      <alignment horizontal="right" vertical="top" wrapText="1"/>
    </xf>
    <xf numFmtId="168" fontId="3" fillId="2" borderId="11" xfId="0" applyNumberFormat="1" applyFont="1" applyFill="1" applyBorder="1" applyAlignment="1">
      <alignment horizontal="right" vertical="top"/>
    </xf>
    <xf numFmtId="165" fontId="3" fillId="4" borderId="12" xfId="0" applyNumberFormat="1" applyFont="1" applyFill="1" applyBorder="1" applyAlignment="1">
      <alignment horizontal="right" vertical="top"/>
    </xf>
    <xf numFmtId="165" fontId="3" fillId="4" borderId="11" xfId="0" applyNumberFormat="1" applyFont="1" applyFill="1" applyBorder="1" applyAlignment="1">
      <alignment horizontal="right" vertical="top"/>
    </xf>
    <xf numFmtId="165" fontId="3" fillId="4" borderId="42" xfId="0" applyNumberFormat="1" applyFont="1" applyFill="1" applyBorder="1" applyAlignment="1">
      <alignment horizontal="right" vertical="top"/>
    </xf>
    <xf numFmtId="165" fontId="2" fillId="4" borderId="24" xfId="0" applyNumberFormat="1" applyFont="1" applyFill="1" applyBorder="1" applyAlignment="1">
      <alignment horizontal="right" vertical="top"/>
    </xf>
    <xf numFmtId="165" fontId="3" fillId="4" borderId="15" xfId="0" applyNumberFormat="1" applyFont="1" applyFill="1" applyBorder="1" applyAlignment="1">
      <alignment horizontal="right" vertical="top"/>
    </xf>
    <xf numFmtId="165" fontId="3" fillId="4" borderId="16" xfId="0" applyNumberFormat="1" applyFont="1" applyFill="1" applyBorder="1" applyAlignment="1">
      <alignment horizontal="right" vertical="top"/>
    </xf>
    <xf numFmtId="165" fontId="3" fillId="4" borderId="21" xfId="0" applyNumberFormat="1" applyFont="1" applyFill="1" applyBorder="1" applyAlignment="1">
      <alignment horizontal="right" vertical="top"/>
    </xf>
    <xf numFmtId="165" fontId="3" fillId="4" borderId="18" xfId="0" applyNumberFormat="1" applyFont="1" applyFill="1" applyBorder="1" applyAlignment="1">
      <alignment horizontal="right" vertical="top"/>
    </xf>
    <xf numFmtId="165" fontId="3" fillId="4" borderId="4" xfId="0" applyNumberFormat="1" applyFont="1" applyFill="1" applyBorder="1" applyAlignment="1">
      <alignment horizontal="right" vertical="top"/>
    </xf>
    <xf numFmtId="165" fontId="3" fillId="4" borderId="2" xfId="0" applyNumberFormat="1" applyFont="1" applyFill="1" applyBorder="1" applyAlignment="1">
      <alignment horizontal="right" vertical="top"/>
    </xf>
    <xf numFmtId="165" fontId="3" fillId="4" borderId="43" xfId="0" applyNumberFormat="1" applyFont="1" applyFill="1" applyBorder="1" applyAlignment="1">
      <alignment horizontal="right" vertical="top"/>
    </xf>
    <xf numFmtId="165" fontId="2" fillId="4" borderId="3" xfId="0" applyNumberFormat="1" applyFont="1" applyFill="1" applyBorder="1" applyAlignment="1">
      <alignment horizontal="right" vertical="top"/>
    </xf>
    <xf numFmtId="168" fontId="3" fillId="4" borderId="11" xfId="0" applyNumberFormat="1" applyFont="1" applyFill="1" applyBorder="1" applyAlignment="1">
      <alignment horizontal="right" vertical="top"/>
    </xf>
    <xf numFmtId="165" fontId="3" fillId="4" borderId="9" xfId="0" applyNumberFormat="1" applyFont="1" applyFill="1" applyBorder="1" applyAlignment="1">
      <alignment horizontal="right" vertical="top"/>
    </xf>
    <xf numFmtId="165" fontId="3" fillId="4" borderId="17" xfId="0" applyNumberFormat="1" applyFont="1" applyFill="1" applyBorder="1" applyAlignment="1">
      <alignment horizontal="right" vertical="top"/>
    </xf>
    <xf numFmtId="165" fontId="3" fillId="4" borderId="44" xfId="0" applyNumberFormat="1" applyFont="1" applyFill="1" applyBorder="1" applyAlignment="1">
      <alignment horizontal="right" vertical="top"/>
    </xf>
    <xf numFmtId="165" fontId="3" fillId="4" borderId="10" xfId="0" applyNumberFormat="1" applyFont="1" applyFill="1" applyBorder="1" applyAlignment="1">
      <alignment horizontal="right" vertical="top"/>
    </xf>
    <xf numFmtId="165" fontId="2" fillId="0" borderId="0" xfId="0" applyNumberFormat="1" applyFont="1" applyFill="1" applyBorder="1" applyAlignment="1">
      <alignment horizontal="right" vertical="top"/>
    </xf>
    <xf numFmtId="165" fontId="2" fillId="0" borderId="10" xfId="0" applyNumberFormat="1" applyFont="1" applyFill="1" applyBorder="1" applyAlignment="1">
      <alignment horizontal="right" vertical="top" wrapText="1"/>
    </xf>
    <xf numFmtId="165" fontId="3" fillId="2" borderId="66" xfId="0" applyNumberFormat="1" applyFont="1" applyFill="1" applyBorder="1" applyAlignment="1">
      <alignment horizontal="right" vertical="top" wrapText="1"/>
    </xf>
    <xf numFmtId="165" fontId="3" fillId="0" borderId="45" xfId="0" applyNumberFormat="1" applyFont="1" applyFill="1" applyBorder="1" applyAlignment="1">
      <alignment horizontal="right" vertical="top" wrapText="1"/>
    </xf>
    <xf numFmtId="165" fontId="3" fillId="0" borderId="39" xfId="0" applyNumberFormat="1" applyFont="1" applyFill="1" applyBorder="1" applyAlignment="1">
      <alignment horizontal="right" vertical="top" wrapText="1"/>
    </xf>
    <xf numFmtId="165" fontId="3" fillId="0" borderId="45" xfId="0" applyNumberFormat="1" applyFont="1" applyFill="1" applyBorder="1" applyAlignment="1">
      <alignment horizontal="right" vertical="top"/>
    </xf>
    <xf numFmtId="165" fontId="3" fillId="4" borderId="45" xfId="0" applyNumberFormat="1" applyFont="1" applyFill="1" applyBorder="1" applyAlignment="1">
      <alignment horizontal="right" vertical="top"/>
    </xf>
    <xf numFmtId="165" fontId="3" fillId="0" borderId="68" xfId="0" applyNumberFormat="1" applyFont="1" applyFill="1" applyBorder="1" applyAlignment="1">
      <alignment horizontal="right" vertical="top"/>
    </xf>
    <xf numFmtId="165" fontId="3" fillId="4" borderId="66" xfId="0" applyNumberFormat="1" applyFont="1" applyFill="1" applyBorder="1" applyAlignment="1">
      <alignment horizontal="right" vertical="top"/>
    </xf>
    <xf numFmtId="165" fontId="3" fillId="2" borderId="68" xfId="0" applyNumberFormat="1" applyFont="1" applyFill="1" applyBorder="1" applyAlignment="1">
      <alignment horizontal="right" vertical="top"/>
    </xf>
    <xf numFmtId="165" fontId="3" fillId="2" borderId="66" xfId="0" applyNumberFormat="1" applyFont="1" applyFill="1" applyBorder="1" applyAlignment="1">
      <alignment horizontal="right" vertical="top"/>
    </xf>
    <xf numFmtId="165" fontId="3" fillId="2" borderId="55" xfId="0" applyNumberFormat="1" applyFont="1" applyFill="1" applyBorder="1" applyAlignment="1">
      <alignment horizontal="right" vertical="top"/>
    </xf>
    <xf numFmtId="3" fontId="3" fillId="4" borderId="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left" vertical="top"/>
    </xf>
    <xf numFmtId="0" fontId="3" fillId="2" borderId="12" xfId="0" applyFont="1" applyFill="1" applyBorder="1" applyAlignment="1">
      <alignment vertical="top" wrapText="1"/>
    </xf>
    <xf numFmtId="165" fontId="3" fillId="4" borderId="34" xfId="0" applyNumberFormat="1" applyFont="1" applyFill="1" applyBorder="1" applyAlignment="1">
      <alignment vertical="top"/>
    </xf>
    <xf numFmtId="165" fontId="2" fillId="4" borderId="34" xfId="0" applyNumberFormat="1" applyFont="1" applyFill="1" applyBorder="1" applyAlignment="1">
      <alignment vertical="top"/>
    </xf>
    <xf numFmtId="0" fontId="3" fillId="2" borderId="21" xfId="0" applyFont="1" applyFill="1" applyBorder="1" applyAlignment="1">
      <alignment horizontal="center" vertical="top" wrapText="1"/>
    </xf>
    <xf numFmtId="165" fontId="3" fillId="4" borderId="45" xfId="0" applyNumberFormat="1" applyFont="1" applyFill="1" applyBorder="1" applyAlignment="1">
      <alignment vertical="top"/>
    </xf>
    <xf numFmtId="0" fontId="2" fillId="4" borderId="0" xfId="0" applyFont="1" applyFill="1" applyBorder="1" applyAlignment="1">
      <alignment horizontal="left" vertical="top"/>
    </xf>
    <xf numFmtId="49" fontId="2" fillId="4" borderId="0" xfId="0" applyNumberFormat="1" applyFont="1" applyFill="1" applyBorder="1" applyAlignment="1">
      <alignment horizontal="center" vertical="top"/>
    </xf>
    <xf numFmtId="49" fontId="2" fillId="4" borderId="0" xfId="0" applyNumberFormat="1" applyFont="1" applyFill="1" applyBorder="1" applyAlignment="1">
      <alignment horizontal="center" vertical="top" wrapText="1"/>
    </xf>
    <xf numFmtId="166" fontId="2" fillId="4" borderId="0" xfId="0" applyNumberFormat="1" applyFont="1" applyFill="1" applyBorder="1" applyAlignment="1">
      <alignment horizontal="left" vertical="top" wrapText="1"/>
    </xf>
    <xf numFmtId="0" fontId="3" fillId="4" borderId="0" xfId="0" applyFont="1" applyFill="1"/>
    <xf numFmtId="165" fontId="3" fillId="4" borderId="22" xfId="0" applyNumberFormat="1" applyFont="1" applyFill="1" applyBorder="1" applyAlignment="1">
      <alignment vertical="top"/>
    </xf>
    <xf numFmtId="165" fontId="3" fillId="4" borderId="39" xfId="0" applyNumberFormat="1" applyFont="1" applyFill="1" applyBorder="1" applyAlignment="1">
      <alignment vertical="top"/>
    </xf>
    <xf numFmtId="0" fontId="3" fillId="4" borderId="12" xfId="0" applyFont="1" applyFill="1" applyBorder="1" applyAlignment="1">
      <alignment vertical="top"/>
    </xf>
    <xf numFmtId="165" fontId="3" fillId="4" borderId="66" xfId="0" applyNumberFormat="1" applyFont="1" applyFill="1" applyBorder="1" applyAlignment="1">
      <alignment vertical="top"/>
    </xf>
    <xf numFmtId="0" fontId="3" fillId="4" borderId="1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/>
    </xf>
    <xf numFmtId="165" fontId="3" fillId="4" borderId="6" xfId="0" applyNumberFormat="1" applyFont="1" applyFill="1" applyBorder="1" applyAlignment="1">
      <alignment horizontal="right" vertical="top"/>
    </xf>
    <xf numFmtId="49" fontId="3" fillId="4" borderId="5" xfId="0" applyNumberFormat="1" applyFont="1" applyFill="1" applyBorder="1" applyAlignment="1">
      <alignment horizontal="left" vertical="top" wrapText="1"/>
    </xf>
    <xf numFmtId="0" fontId="3" fillId="4" borderId="6" xfId="0" applyFont="1" applyFill="1" applyBorder="1" applyAlignment="1">
      <alignment horizontal="left" vertical="top"/>
    </xf>
    <xf numFmtId="49" fontId="3" fillId="4" borderId="11" xfId="0" applyNumberFormat="1" applyFont="1" applyFill="1" applyBorder="1" applyAlignment="1">
      <alignment horizontal="left" vertical="top" wrapText="1"/>
    </xf>
    <xf numFmtId="0" fontId="3" fillId="4" borderId="12" xfId="0" applyFont="1" applyFill="1" applyBorder="1" applyAlignment="1">
      <alignment horizontal="left" vertical="top"/>
    </xf>
    <xf numFmtId="165" fontId="3" fillId="4" borderId="67" xfId="0" applyNumberFormat="1" applyFont="1" applyFill="1" applyBorder="1" applyAlignment="1">
      <alignment horizontal="right" vertical="top"/>
    </xf>
    <xf numFmtId="168" fontId="3" fillId="2" borderId="15" xfId="0" applyNumberFormat="1" applyFont="1" applyFill="1" applyBorder="1" applyAlignment="1">
      <alignment horizontal="right" vertical="top"/>
    </xf>
    <xf numFmtId="165" fontId="2" fillId="4" borderId="68" xfId="0" applyNumberFormat="1" applyFont="1" applyFill="1" applyBorder="1" applyAlignment="1">
      <alignment vertical="top"/>
    </xf>
    <xf numFmtId="165" fontId="2" fillId="4" borderId="55" xfId="0" applyNumberFormat="1" applyFont="1" applyFill="1" applyBorder="1" applyAlignment="1">
      <alignment vertical="top"/>
    </xf>
    <xf numFmtId="49" fontId="3" fillId="4" borderId="15" xfId="0" applyNumberFormat="1" applyFont="1" applyFill="1" applyBorder="1" applyAlignment="1">
      <alignment horizontal="left" vertical="top" wrapText="1"/>
    </xf>
    <xf numFmtId="0" fontId="3" fillId="4" borderId="16" xfId="0" applyFont="1" applyFill="1" applyBorder="1" applyAlignment="1">
      <alignment horizontal="left" vertical="top"/>
    </xf>
    <xf numFmtId="49" fontId="3" fillId="4" borderId="0" xfId="0" applyNumberFormat="1" applyFont="1" applyFill="1" applyBorder="1" applyAlignment="1">
      <alignment horizontal="left" vertical="top" wrapText="1"/>
    </xf>
    <xf numFmtId="0" fontId="3" fillId="4" borderId="69" xfId="0" applyFont="1" applyFill="1" applyBorder="1" applyAlignment="1">
      <alignment horizontal="left" vertical="top"/>
    </xf>
    <xf numFmtId="0" fontId="3" fillId="0" borderId="69" xfId="0" applyFont="1" applyFill="1" applyBorder="1" applyAlignment="1">
      <alignment vertical="top"/>
    </xf>
    <xf numFmtId="49" fontId="3" fillId="4" borderId="1" xfId="2" applyNumberFormat="1" applyFont="1" applyFill="1" applyBorder="1" applyAlignment="1">
      <alignment horizontal="center" vertical="top" wrapText="1"/>
    </xf>
    <xf numFmtId="3" fontId="3" fillId="4" borderId="1" xfId="0" applyNumberFormat="1" applyFont="1" applyFill="1" applyBorder="1" applyAlignment="1">
      <alignment vertical="top" wrapText="1"/>
    </xf>
    <xf numFmtId="165" fontId="3" fillId="0" borderId="39" xfId="0" applyNumberFormat="1" applyFont="1" applyFill="1" applyBorder="1" applyAlignment="1">
      <alignment horizontal="right" vertical="top"/>
    </xf>
    <xf numFmtId="165" fontId="3" fillId="4" borderId="22" xfId="0" applyNumberFormat="1" applyFont="1" applyFill="1" applyBorder="1" applyAlignment="1">
      <alignment horizontal="right" vertical="top"/>
    </xf>
    <xf numFmtId="165" fontId="3" fillId="4" borderId="20" xfId="0" applyNumberFormat="1" applyFont="1" applyFill="1" applyBorder="1" applyAlignment="1">
      <alignment horizontal="right" vertical="top"/>
    </xf>
    <xf numFmtId="49" fontId="2" fillId="4" borderId="7" xfId="0" applyNumberFormat="1" applyFont="1" applyFill="1" applyBorder="1" applyAlignment="1">
      <alignment horizontal="center" vertical="top" wrapText="1"/>
    </xf>
    <xf numFmtId="165" fontId="3" fillId="4" borderId="14" xfId="0" applyNumberFormat="1" applyFont="1" applyFill="1" applyBorder="1" applyAlignment="1">
      <alignment vertical="top"/>
    </xf>
    <xf numFmtId="0" fontId="3" fillId="0" borderId="1" xfId="0" applyFont="1" applyBorder="1" applyAlignment="1">
      <alignment vertical="top" wrapText="1"/>
    </xf>
    <xf numFmtId="165" fontId="2" fillId="4" borderId="1" xfId="0" applyNumberFormat="1" applyFont="1" applyFill="1" applyBorder="1" applyAlignment="1">
      <alignment vertical="top" wrapText="1"/>
    </xf>
    <xf numFmtId="0" fontId="3" fillId="4" borderId="1" xfId="1" applyFont="1" applyFill="1" applyBorder="1" applyAlignment="1">
      <alignment horizontal="left" vertical="top" wrapText="1"/>
    </xf>
    <xf numFmtId="1" fontId="3" fillId="4" borderId="1" xfId="2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14" xfId="0" applyFont="1" applyFill="1" applyBorder="1" applyAlignment="1">
      <alignment vertical="top"/>
    </xf>
    <xf numFmtId="165" fontId="3" fillId="4" borderId="7" xfId="0" applyNumberFormat="1" applyFont="1" applyFill="1" applyBorder="1" applyAlignment="1">
      <alignment vertical="top" wrapText="1"/>
    </xf>
    <xf numFmtId="49" fontId="3" fillId="4" borderId="5" xfId="0" applyNumberFormat="1" applyFont="1" applyFill="1" applyBorder="1" applyAlignment="1">
      <alignment horizontal="center" vertical="top" wrapText="1"/>
    </xf>
    <xf numFmtId="165" fontId="3" fillId="4" borderId="68" xfId="0" applyNumberFormat="1" applyFont="1" applyFill="1" applyBorder="1" applyAlignment="1">
      <alignment vertical="top"/>
    </xf>
    <xf numFmtId="49" fontId="3" fillId="4" borderId="12" xfId="0" applyNumberFormat="1" applyFont="1" applyFill="1" applyBorder="1" applyAlignment="1">
      <alignment horizontal="center" vertical="top" wrapText="1"/>
    </xf>
    <xf numFmtId="49" fontId="3" fillId="4" borderId="15" xfId="0" applyNumberFormat="1" applyFont="1" applyFill="1" applyBorder="1" applyAlignment="1">
      <alignment vertical="top" wrapText="1"/>
    </xf>
    <xf numFmtId="165" fontId="3" fillId="4" borderId="68" xfId="0" applyNumberFormat="1" applyFont="1" applyFill="1" applyBorder="1" applyAlignment="1">
      <alignment horizontal="right" vertical="top"/>
    </xf>
    <xf numFmtId="49" fontId="3" fillId="4" borderId="2" xfId="0" applyNumberFormat="1" applyFont="1" applyFill="1" applyBorder="1" applyAlignment="1">
      <alignment vertical="top" wrapText="1"/>
    </xf>
    <xf numFmtId="0" fontId="3" fillId="4" borderId="21" xfId="0" applyFont="1" applyFill="1" applyBorder="1" applyAlignment="1">
      <alignment vertical="top"/>
    </xf>
    <xf numFmtId="49" fontId="7" fillId="4" borderId="1" xfId="0" applyNumberFormat="1" applyFont="1" applyFill="1" applyBorder="1" applyAlignment="1">
      <alignment horizontal="center" vertical="top" wrapText="1"/>
    </xf>
    <xf numFmtId="49" fontId="3" fillId="4" borderId="1" xfId="1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165" fontId="3" fillId="4" borderId="7" xfId="0" applyNumberFormat="1" applyFont="1" applyFill="1" applyBorder="1" applyAlignment="1">
      <alignment horizontal="left" vertical="top" wrapText="1"/>
    </xf>
    <xf numFmtId="165" fontId="3" fillId="4" borderId="1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vertical="top"/>
    </xf>
    <xf numFmtId="168" fontId="3" fillId="4" borderId="4" xfId="0" applyNumberFormat="1" applyFont="1" applyFill="1" applyBorder="1" applyAlignment="1">
      <alignment horizontal="right" vertical="top"/>
    </xf>
    <xf numFmtId="49" fontId="3" fillId="0" borderId="7" xfId="0" applyNumberFormat="1" applyFont="1" applyFill="1" applyBorder="1" applyAlignment="1">
      <alignment vertical="top" wrapText="1"/>
    </xf>
    <xf numFmtId="0" fontId="3" fillId="4" borderId="9" xfId="0" applyFont="1" applyFill="1" applyBorder="1" applyAlignment="1">
      <alignment vertical="top"/>
    </xf>
    <xf numFmtId="0" fontId="2" fillId="4" borderId="1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vertical="top" wrapText="1"/>
    </xf>
    <xf numFmtId="165" fontId="2" fillId="5" borderId="10" xfId="0" applyNumberFormat="1" applyFont="1" applyFill="1" applyBorder="1" applyAlignment="1">
      <alignment vertical="top" wrapText="1"/>
    </xf>
    <xf numFmtId="0" fontId="2" fillId="5" borderId="10" xfId="0" applyFont="1" applyFill="1" applyBorder="1" applyAlignment="1">
      <alignment horizontal="right" vertical="top" wrapText="1"/>
    </xf>
    <xf numFmtId="165" fontId="2" fillId="5" borderId="49" xfId="0" applyNumberFormat="1" applyFont="1" applyFill="1" applyBorder="1" applyAlignment="1">
      <alignment vertical="top" wrapText="1"/>
    </xf>
    <xf numFmtId="2" fontId="3" fillId="4" borderId="1" xfId="0" applyNumberFormat="1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left" vertical="top" wrapText="1"/>
    </xf>
    <xf numFmtId="165" fontId="2" fillId="4" borderId="1" xfId="0" applyNumberFormat="1" applyFont="1" applyFill="1" applyBorder="1" applyAlignment="1">
      <alignment vertical="top"/>
    </xf>
    <xf numFmtId="166" fontId="2" fillId="4" borderId="1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Alignment="1">
      <alignment horizontal="center" vertical="top"/>
    </xf>
    <xf numFmtId="0" fontId="3" fillId="4" borderId="11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justify" vertical="top" wrapText="1"/>
    </xf>
    <xf numFmtId="165" fontId="2" fillId="4" borderId="7" xfId="0" applyNumberFormat="1" applyFont="1" applyFill="1" applyBorder="1" applyAlignment="1">
      <alignment vertical="top" wrapText="1"/>
    </xf>
    <xf numFmtId="167" fontId="2" fillId="4" borderId="1" xfId="0" applyNumberFormat="1" applyFont="1" applyFill="1" applyBorder="1" applyAlignment="1">
      <alignment horizontal="left" vertical="top" wrapText="1"/>
    </xf>
    <xf numFmtId="165" fontId="3" fillId="4" borderId="1" xfId="0" applyNumberFormat="1" applyFont="1" applyFill="1" applyBorder="1" applyAlignment="1">
      <alignment vertical="top"/>
    </xf>
    <xf numFmtId="49" fontId="3" fillId="0" borderId="5" xfId="0" applyNumberFormat="1" applyFont="1" applyBorder="1" applyAlignment="1">
      <alignment vertical="top" wrapText="1"/>
    </xf>
    <xf numFmtId="49" fontId="3" fillId="0" borderId="0" xfId="0" applyNumberFormat="1" applyFont="1" applyAlignment="1">
      <alignment vertical="top" wrapText="1"/>
    </xf>
    <xf numFmtId="165" fontId="3" fillId="4" borderId="69" xfId="0" applyNumberFormat="1" applyFont="1" applyFill="1" applyBorder="1" applyAlignment="1">
      <alignment horizontal="right" vertical="top"/>
    </xf>
    <xf numFmtId="165" fontId="3" fillId="4" borderId="51" xfId="0" applyNumberFormat="1" applyFont="1" applyFill="1" applyBorder="1" applyAlignment="1">
      <alignment horizontal="right" vertical="top"/>
    </xf>
    <xf numFmtId="165" fontId="3" fillId="4" borderId="5" xfId="0" applyNumberFormat="1" applyFont="1" applyFill="1" applyBorder="1" applyAlignment="1">
      <alignment vertical="top"/>
    </xf>
    <xf numFmtId="165" fontId="3" fillId="4" borderId="7" xfId="0" applyNumberFormat="1" applyFont="1" applyFill="1" applyBorder="1" applyAlignment="1">
      <alignment vertical="top"/>
    </xf>
    <xf numFmtId="165" fontId="3" fillId="4" borderId="12" xfId="0" applyNumberFormat="1" applyFont="1" applyFill="1" applyBorder="1" applyAlignment="1">
      <alignment vertical="top"/>
    </xf>
    <xf numFmtId="165" fontId="3" fillId="4" borderId="21" xfId="0" applyNumberFormat="1" applyFont="1" applyFill="1" applyBorder="1" applyAlignment="1">
      <alignment vertical="top"/>
    </xf>
    <xf numFmtId="49" fontId="3" fillId="4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4" borderId="7" xfId="0" applyNumberFormat="1" applyFont="1" applyFill="1" applyBorder="1" applyAlignment="1">
      <alignment horizontal="left" vertical="top" wrapText="1"/>
    </xf>
    <xf numFmtId="49" fontId="3" fillId="4" borderId="1" xfId="0" applyNumberFormat="1" applyFont="1" applyFill="1" applyBorder="1" applyAlignment="1">
      <alignment horizontal="left" vertical="top" wrapText="1"/>
    </xf>
    <xf numFmtId="49" fontId="3" fillId="4" borderId="7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166" fontId="2" fillId="3" borderId="24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right" vertical="top"/>
    </xf>
    <xf numFmtId="0" fontId="3" fillId="0" borderId="21" xfId="0" applyFont="1" applyBorder="1" applyAlignment="1">
      <alignment horizontal="center" vertical="top" wrapText="1"/>
    </xf>
    <xf numFmtId="166" fontId="2" fillId="3" borderId="24" xfId="0" applyNumberFormat="1" applyFont="1" applyFill="1" applyBorder="1" applyAlignment="1">
      <alignment horizontal="center" vertical="top"/>
    </xf>
    <xf numFmtId="0" fontId="8" fillId="4" borderId="0" xfId="0" applyFont="1" applyFill="1"/>
    <xf numFmtId="168" fontId="9" fillId="4" borderId="22" xfId="0" applyNumberFormat="1" applyFont="1" applyFill="1" applyBorder="1" applyAlignment="1">
      <alignment horizontal="center" vertical="center" textRotation="90" wrapText="1"/>
    </xf>
    <xf numFmtId="49" fontId="2" fillId="0" borderId="36" xfId="0" applyNumberFormat="1" applyFont="1" applyBorder="1" applyAlignment="1">
      <alignment horizontal="center" vertical="center" wrapText="1"/>
    </xf>
    <xf numFmtId="49" fontId="2" fillId="0" borderId="50" xfId="0" applyNumberFormat="1" applyFont="1" applyBorder="1" applyAlignment="1">
      <alignment horizontal="center" vertical="center" wrapText="1"/>
    </xf>
    <xf numFmtId="167" fontId="2" fillId="0" borderId="36" xfId="0" applyNumberFormat="1" applyFont="1" applyBorder="1" applyAlignment="1">
      <alignment horizontal="center" vertical="center" wrapText="1"/>
    </xf>
    <xf numFmtId="49" fontId="2" fillId="0" borderId="4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168" fontId="11" fillId="4" borderId="26" xfId="0" applyNumberFormat="1" applyFont="1" applyFill="1" applyBorder="1" applyAlignment="1">
      <alignment horizontal="right" vertical="top"/>
    </xf>
    <xf numFmtId="168" fontId="11" fillId="4" borderId="2" xfId="0" applyNumberFormat="1" applyFont="1" applyFill="1" applyBorder="1" applyAlignment="1">
      <alignment horizontal="right" vertical="top"/>
    </xf>
    <xf numFmtId="168" fontId="3" fillId="0" borderId="1" xfId="0" applyNumberFormat="1" applyFont="1" applyBorder="1" applyAlignment="1">
      <alignment horizontal="right" vertical="top"/>
    </xf>
    <xf numFmtId="0" fontId="2" fillId="4" borderId="0" xfId="0" applyFont="1" applyFill="1" applyAlignment="1">
      <alignment vertical="top"/>
    </xf>
    <xf numFmtId="165" fontId="3" fillId="7" borderId="4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168" fontId="3" fillId="4" borderId="1" xfId="0" applyNumberFormat="1" applyFont="1" applyFill="1" applyBorder="1" applyAlignment="1">
      <alignment horizontal="right" vertical="top"/>
    </xf>
    <xf numFmtId="49" fontId="3" fillId="4" borderId="1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left" vertical="top" wrapText="1"/>
    </xf>
    <xf numFmtId="49" fontId="2" fillId="0" borderId="0" xfId="0" applyNumberFormat="1" applyFont="1" applyBorder="1" applyAlignment="1">
      <alignment horizontal="center" vertical="top" wrapText="1"/>
    </xf>
    <xf numFmtId="165" fontId="3" fillId="4" borderId="0" xfId="0" applyNumberFormat="1" applyFont="1" applyFill="1" applyBorder="1" applyAlignment="1">
      <alignment vertical="top"/>
    </xf>
    <xf numFmtId="49" fontId="2" fillId="0" borderId="0" xfId="0" applyNumberFormat="1" applyFont="1" applyBorder="1" applyAlignment="1">
      <alignment horizontal="left" vertical="top" wrapText="1"/>
    </xf>
    <xf numFmtId="0" fontId="2" fillId="4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9" fontId="2" fillId="4" borderId="7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 applyProtection="1">
      <alignment horizontal="left" vertical="top"/>
      <protection locked="0"/>
    </xf>
    <xf numFmtId="0" fontId="13" fillId="4" borderId="1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left" vertical="top" wrapText="1"/>
    </xf>
    <xf numFmtId="3" fontId="3" fillId="4" borderId="1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left" vertical="top" wrapText="1"/>
    </xf>
    <xf numFmtId="49" fontId="3" fillId="2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165" fontId="3" fillId="2" borderId="0" xfId="0" applyNumberFormat="1" applyFont="1" applyFill="1" applyBorder="1" applyAlignment="1">
      <alignment horizontal="center" vertical="top" wrapText="1"/>
    </xf>
    <xf numFmtId="0" fontId="2" fillId="4" borderId="0" xfId="0" applyFont="1" applyFill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3" fillId="4" borderId="1" xfId="0" applyFont="1" applyFill="1" applyBorder="1" applyAlignment="1">
      <alignment horizontal="center" vertical="top"/>
    </xf>
    <xf numFmtId="1" fontId="3" fillId="4" borderId="1" xfId="2" applyNumberFormat="1" applyFont="1" applyFill="1" applyBorder="1" applyAlignment="1">
      <alignment horizontal="center" vertical="top" wrapText="1"/>
    </xf>
    <xf numFmtId="167" fontId="2" fillId="0" borderId="36" xfId="0" applyNumberFormat="1" applyFont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/>
    </xf>
    <xf numFmtId="49" fontId="3" fillId="4" borderId="1" xfId="0" applyNumberFormat="1" applyFont="1" applyFill="1" applyBorder="1" applyAlignment="1">
      <alignment horizontal="left" vertical="top" wrapText="1"/>
    </xf>
    <xf numFmtId="1" fontId="9" fillId="4" borderId="31" xfId="0" applyNumberFormat="1" applyFont="1" applyFill="1" applyBorder="1" applyAlignment="1">
      <alignment horizontal="center" vertical="top" wrapText="1"/>
    </xf>
    <xf numFmtId="16" fontId="3" fillId="4" borderId="1" xfId="0" applyNumberFormat="1" applyFont="1" applyFill="1" applyBorder="1" applyAlignment="1">
      <alignment horizontal="center" vertical="top"/>
    </xf>
    <xf numFmtId="49" fontId="3" fillId="4" borderId="0" xfId="0" applyNumberFormat="1" applyFont="1" applyFill="1" applyBorder="1" applyAlignment="1">
      <alignment horizontal="center" vertical="top" wrapText="1"/>
    </xf>
    <xf numFmtId="165" fontId="3" fillId="4" borderId="45" xfId="0" applyNumberFormat="1" applyFont="1" applyFill="1" applyBorder="1" applyAlignment="1">
      <alignment horizontal="center" vertical="top"/>
    </xf>
    <xf numFmtId="165" fontId="3" fillId="4" borderId="43" xfId="0" applyNumberFormat="1" applyFont="1" applyFill="1" applyBorder="1" applyAlignment="1">
      <alignment horizontal="center" vertical="top"/>
    </xf>
    <xf numFmtId="165" fontId="3" fillId="4" borderId="62" xfId="0" applyNumberFormat="1" applyFont="1" applyFill="1" applyBorder="1" applyAlignment="1">
      <alignment horizontal="center" vertical="top"/>
    </xf>
    <xf numFmtId="166" fontId="2" fillId="3" borderId="24" xfId="0" applyNumberFormat="1" applyFont="1" applyFill="1" applyBorder="1" applyAlignment="1">
      <alignment horizontal="center" vertical="top"/>
    </xf>
    <xf numFmtId="166" fontId="2" fillId="3" borderId="3" xfId="0" applyNumberFormat="1" applyFont="1" applyFill="1" applyBorder="1" applyAlignment="1">
      <alignment horizontal="center" vertical="top"/>
    </xf>
    <xf numFmtId="166" fontId="2" fillId="3" borderId="40" xfId="0" applyNumberFormat="1" applyFont="1" applyFill="1" applyBorder="1" applyAlignment="1">
      <alignment horizontal="center" vertical="top"/>
    </xf>
    <xf numFmtId="165" fontId="3" fillId="4" borderId="46" xfId="0" applyNumberFormat="1" applyFont="1" applyFill="1" applyBorder="1" applyAlignment="1">
      <alignment horizontal="center" vertical="top"/>
    </xf>
    <xf numFmtId="165" fontId="3" fillId="4" borderId="58" xfId="0" applyNumberFormat="1" applyFont="1" applyFill="1" applyBorder="1" applyAlignment="1">
      <alignment horizontal="center" vertical="top"/>
    </xf>
    <xf numFmtId="165" fontId="3" fillId="4" borderId="63" xfId="0" applyNumberFormat="1" applyFont="1" applyFill="1" applyBorder="1" applyAlignment="1">
      <alignment horizontal="center" vertical="top"/>
    </xf>
    <xf numFmtId="49" fontId="3" fillId="0" borderId="26" xfId="0" applyNumberFormat="1" applyFont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textRotation="90" wrapText="1"/>
    </xf>
    <xf numFmtId="0" fontId="3" fillId="4" borderId="1" xfId="0" applyFont="1" applyFill="1" applyBorder="1" applyAlignment="1">
      <alignment horizontal="left" vertical="top" wrapText="1"/>
    </xf>
    <xf numFmtId="49" fontId="2" fillId="4" borderId="54" xfId="0" applyNumberFormat="1" applyFont="1" applyFill="1" applyBorder="1" applyAlignment="1">
      <alignment horizontal="left" vertical="top" wrapText="1"/>
    </xf>
    <xf numFmtId="49" fontId="2" fillId="4" borderId="56" xfId="0" applyNumberFormat="1" applyFont="1" applyFill="1" applyBorder="1" applyAlignment="1">
      <alignment horizontal="left" vertical="top" wrapText="1"/>
    </xf>
    <xf numFmtId="0" fontId="3" fillId="4" borderId="8" xfId="0" applyFont="1" applyFill="1" applyBorder="1" applyAlignment="1">
      <alignment horizontal="left" vertical="top" wrapText="1"/>
    </xf>
    <xf numFmtId="0" fontId="3" fillId="4" borderId="22" xfId="0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horizontal="left" vertical="top" wrapText="1"/>
    </xf>
    <xf numFmtId="49" fontId="2" fillId="0" borderId="24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165" fontId="2" fillId="4" borderId="24" xfId="0" applyNumberFormat="1" applyFont="1" applyFill="1" applyBorder="1" applyAlignment="1">
      <alignment horizontal="center" vertical="top"/>
    </xf>
    <xf numFmtId="165" fontId="2" fillId="4" borderId="3" xfId="0" applyNumberFormat="1" applyFont="1" applyFill="1" applyBorder="1" applyAlignment="1">
      <alignment horizontal="center" vertical="top"/>
    </xf>
    <xf numFmtId="165" fontId="2" fillId="4" borderId="40" xfId="0" applyNumberFormat="1" applyFont="1" applyFill="1" applyBorder="1" applyAlignment="1">
      <alignment horizontal="center" vertical="top"/>
    </xf>
    <xf numFmtId="0" fontId="2" fillId="0" borderId="2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0" xfId="0" applyFont="1" applyBorder="1" applyAlignment="1">
      <alignment horizontal="left" vertical="top" wrapText="1"/>
    </xf>
    <xf numFmtId="166" fontId="2" fillId="0" borderId="24" xfId="0" applyNumberFormat="1" applyFont="1" applyBorder="1" applyAlignment="1">
      <alignment horizontal="right" vertical="top" wrapText="1"/>
    </xf>
    <xf numFmtId="166" fontId="2" fillId="0" borderId="3" xfId="0" applyNumberFormat="1" applyFont="1" applyBorder="1" applyAlignment="1">
      <alignment horizontal="right" vertical="top" wrapText="1"/>
    </xf>
    <xf numFmtId="166" fontId="2" fillId="0" borderId="40" xfId="0" applyNumberFormat="1" applyFont="1" applyBorder="1" applyAlignment="1">
      <alignment horizontal="right" vertical="top" wrapText="1"/>
    </xf>
    <xf numFmtId="49" fontId="3" fillId="2" borderId="8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right" vertical="top" wrapText="1"/>
    </xf>
    <xf numFmtId="49" fontId="2" fillId="0" borderId="40" xfId="0" applyNumberFormat="1" applyFont="1" applyFill="1" applyBorder="1" applyAlignment="1">
      <alignment horizontal="right" vertical="top" wrapText="1"/>
    </xf>
    <xf numFmtId="49" fontId="3" fillId="2" borderId="8" xfId="0" applyNumberFormat="1" applyFont="1" applyFill="1" applyBorder="1" applyAlignment="1">
      <alignment horizontal="center" vertical="top" textRotation="90" wrapText="1"/>
    </xf>
    <xf numFmtId="49" fontId="3" fillId="2" borderId="7" xfId="0" applyNumberFormat="1" applyFont="1" applyFill="1" applyBorder="1" applyAlignment="1">
      <alignment horizontal="left" vertical="top" wrapText="1"/>
    </xf>
    <xf numFmtId="49" fontId="3" fillId="4" borderId="1" xfId="0" applyNumberFormat="1" applyFont="1" applyFill="1" applyBorder="1" applyAlignment="1">
      <alignment horizontal="left" vertical="top" wrapText="1"/>
    </xf>
    <xf numFmtId="49" fontId="3" fillId="0" borderId="26" xfId="0" applyNumberFormat="1" applyFont="1" applyFill="1" applyBorder="1" applyAlignment="1">
      <alignment horizontal="center" vertical="top" wrapText="1"/>
    </xf>
    <xf numFmtId="0" fontId="2" fillId="3" borderId="2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49" fontId="3" fillId="0" borderId="27" xfId="0" applyNumberFormat="1" applyFont="1" applyBorder="1" applyAlignment="1">
      <alignment horizontal="center" vertical="top" wrapText="1"/>
    </xf>
    <xf numFmtId="49" fontId="3" fillId="4" borderId="8" xfId="0" applyNumberFormat="1" applyFont="1" applyFill="1" applyBorder="1" applyAlignment="1">
      <alignment horizontal="center" vertical="top" textRotation="90" wrapText="1"/>
    </xf>
    <xf numFmtId="49" fontId="3" fillId="4" borderId="22" xfId="0" applyNumberFormat="1" applyFont="1" applyFill="1" applyBorder="1" applyAlignment="1">
      <alignment horizontal="center" vertical="top" textRotation="90" wrapText="1"/>
    </xf>
    <xf numFmtId="49" fontId="3" fillId="4" borderId="7" xfId="0" applyNumberFormat="1" applyFont="1" applyFill="1" applyBorder="1" applyAlignment="1">
      <alignment horizontal="center" vertical="top" textRotation="90" wrapText="1"/>
    </xf>
    <xf numFmtId="49" fontId="2" fillId="4" borderId="3" xfId="0" applyNumberFormat="1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22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49" fontId="2" fillId="0" borderId="40" xfId="0" applyNumberFormat="1" applyFont="1" applyBorder="1" applyAlignment="1">
      <alignment horizontal="center" vertical="top" wrapText="1"/>
    </xf>
    <xf numFmtId="0" fontId="3" fillId="4" borderId="14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textRotation="90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4" borderId="8" xfId="0" applyNumberFormat="1" applyFont="1" applyFill="1" applyBorder="1" applyAlignment="1">
      <alignment horizontal="center" vertical="top" wrapText="1"/>
    </xf>
    <xf numFmtId="49" fontId="3" fillId="4" borderId="22" xfId="0" applyNumberFormat="1" applyFont="1" applyFill="1" applyBorder="1" applyAlignment="1">
      <alignment horizontal="center" vertical="top" wrapText="1"/>
    </xf>
    <xf numFmtId="49" fontId="3" fillId="4" borderId="7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" fillId="4" borderId="24" xfId="0" applyNumberFormat="1" applyFont="1" applyFill="1" applyBorder="1" applyAlignment="1">
      <alignment horizontal="center" vertical="top" wrapText="1"/>
    </xf>
    <xf numFmtId="49" fontId="2" fillId="4" borderId="40" xfId="0" applyNumberFormat="1" applyFont="1" applyFill="1" applyBorder="1" applyAlignment="1">
      <alignment horizontal="center" vertical="top" wrapText="1"/>
    </xf>
    <xf numFmtId="49" fontId="2" fillId="4" borderId="41" xfId="0" applyNumberFormat="1" applyFont="1" applyFill="1" applyBorder="1" applyAlignment="1">
      <alignment horizontal="center" vertical="top" wrapText="1"/>
    </xf>
    <xf numFmtId="49" fontId="2" fillId="4" borderId="61" xfId="0" applyNumberFormat="1" applyFont="1" applyFill="1" applyBorder="1" applyAlignment="1">
      <alignment horizontal="center" vertical="top" wrapText="1"/>
    </xf>
    <xf numFmtId="0" fontId="3" fillId="0" borderId="59" xfId="0" applyFont="1" applyBorder="1" applyAlignment="1">
      <alignment horizontal="left" wrapText="1"/>
    </xf>
    <xf numFmtId="0" fontId="3" fillId="0" borderId="19" xfId="0" applyFont="1" applyBorder="1" applyAlignment="1">
      <alignment horizontal="left" wrapText="1"/>
    </xf>
    <xf numFmtId="0" fontId="3" fillId="0" borderId="60" xfId="0" applyFont="1" applyBorder="1" applyAlignment="1">
      <alignment horizontal="left" wrapText="1"/>
    </xf>
    <xf numFmtId="0" fontId="3" fillId="0" borderId="27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17" xfId="0" applyFont="1" applyBorder="1" applyAlignment="1">
      <alignment horizontal="left" wrapText="1"/>
    </xf>
    <xf numFmtId="0" fontId="3" fillId="0" borderId="26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28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0" fontId="3" fillId="0" borderId="45" xfId="0" applyFont="1" applyBorder="1" applyAlignment="1">
      <alignment horizontal="left" vertical="top" wrapText="1"/>
    </xf>
    <xf numFmtId="0" fontId="3" fillId="0" borderId="43" xfId="0" applyFont="1" applyBorder="1" applyAlignment="1">
      <alignment horizontal="left" vertical="top" wrapText="1"/>
    </xf>
    <xf numFmtId="0" fontId="3" fillId="0" borderId="62" xfId="0" applyFont="1" applyBorder="1" applyAlignment="1">
      <alignment horizontal="left" vertical="top" wrapText="1"/>
    </xf>
    <xf numFmtId="0" fontId="2" fillId="3" borderId="36" xfId="0" applyFont="1" applyFill="1" applyBorder="1" applyAlignment="1">
      <alignment horizontal="left" wrapText="1"/>
    </xf>
    <xf numFmtId="0" fontId="2" fillId="3" borderId="50" xfId="0" applyFont="1" applyFill="1" applyBorder="1" applyAlignment="1">
      <alignment horizontal="left" wrapText="1"/>
    </xf>
    <xf numFmtId="0" fontId="2" fillId="3" borderId="52" xfId="0" applyFont="1" applyFill="1" applyBorder="1" applyAlignment="1">
      <alignment horizontal="left" wrapText="1"/>
    </xf>
    <xf numFmtId="49" fontId="2" fillId="3" borderId="24" xfId="0" applyNumberFormat="1" applyFont="1" applyFill="1" applyBorder="1" applyAlignment="1">
      <alignment horizontal="left" vertical="top" wrapText="1"/>
    </xf>
    <xf numFmtId="49" fontId="2" fillId="3" borderId="3" xfId="0" applyNumberFormat="1" applyFont="1" applyFill="1" applyBorder="1" applyAlignment="1">
      <alignment horizontal="left" vertical="top" wrapText="1"/>
    </xf>
    <xf numFmtId="49" fontId="3" fillId="4" borderId="7" xfId="0" applyNumberFormat="1" applyFont="1" applyFill="1" applyBorder="1" applyAlignment="1">
      <alignment horizontal="left" vertical="top" wrapText="1"/>
    </xf>
    <xf numFmtId="49" fontId="2" fillId="0" borderId="53" xfId="0" applyNumberFormat="1" applyFont="1" applyBorder="1" applyAlignment="1">
      <alignment horizontal="center" vertical="top" wrapText="1"/>
    </xf>
    <xf numFmtId="49" fontId="2" fillId="0" borderId="54" xfId="0" applyNumberFormat="1" applyFont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3" fillId="0" borderId="26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26" xfId="0" applyNumberFormat="1" applyFont="1" applyBorder="1" applyAlignment="1">
      <alignment horizontal="left" wrapText="1"/>
    </xf>
    <xf numFmtId="0" fontId="3" fillId="0" borderId="1" xfId="0" applyNumberFormat="1" applyFont="1" applyBorder="1" applyAlignment="1">
      <alignment horizontal="left" wrapText="1"/>
    </xf>
    <xf numFmtId="0" fontId="3" fillId="0" borderId="2" xfId="0" applyNumberFormat="1" applyFont="1" applyBorder="1" applyAlignment="1">
      <alignment horizontal="left" wrapText="1"/>
    </xf>
    <xf numFmtId="0" fontId="2" fillId="3" borderId="40" xfId="0" applyFont="1" applyFill="1" applyBorder="1" applyAlignment="1">
      <alignment horizontal="left" vertical="top" wrapText="1"/>
    </xf>
    <xf numFmtId="49" fontId="2" fillId="0" borderId="41" xfId="0" applyNumberFormat="1" applyFont="1" applyBorder="1" applyAlignment="1">
      <alignment horizontal="center" vertical="top" wrapText="1"/>
    </xf>
    <xf numFmtId="49" fontId="2" fillId="0" borderId="61" xfId="0" applyNumberFormat="1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center" vertical="top" wrapText="1"/>
    </xf>
    <xf numFmtId="49" fontId="2" fillId="2" borderId="36" xfId="0" applyNumberFormat="1" applyFont="1" applyFill="1" applyBorder="1" applyAlignment="1">
      <alignment horizontal="center" vertical="top" wrapText="1"/>
    </xf>
    <xf numFmtId="49" fontId="2" fillId="2" borderId="61" xfId="0" applyNumberFormat="1" applyFont="1" applyFill="1" applyBorder="1" applyAlignment="1">
      <alignment horizontal="center" vertical="top" wrapText="1"/>
    </xf>
    <xf numFmtId="49" fontId="2" fillId="0" borderId="39" xfId="0" applyNumberFormat="1" applyFont="1" applyBorder="1" applyAlignment="1">
      <alignment horizontal="center" vertical="top" wrapText="1"/>
    </xf>
    <xf numFmtId="49" fontId="2" fillId="0" borderId="41" xfId="0" applyNumberFormat="1" applyFont="1" applyFill="1" applyBorder="1" applyAlignment="1">
      <alignment horizontal="center" vertical="top" wrapText="1"/>
    </xf>
    <xf numFmtId="49" fontId="2" fillId="0" borderId="61" xfId="0" applyNumberFormat="1" applyFont="1" applyFill="1" applyBorder="1" applyAlignment="1">
      <alignment horizontal="center" vertical="top" wrapText="1"/>
    </xf>
    <xf numFmtId="0" fontId="3" fillId="4" borderId="17" xfId="0" applyFont="1" applyFill="1" applyBorder="1" applyAlignment="1">
      <alignment horizontal="left" vertical="top" wrapText="1"/>
    </xf>
    <xf numFmtId="0" fontId="3" fillId="4" borderId="12" xfId="0" applyFont="1" applyFill="1" applyBorder="1" applyAlignment="1">
      <alignment horizontal="left" vertical="top" wrapText="1"/>
    </xf>
    <xf numFmtId="49" fontId="3" fillId="0" borderId="27" xfId="0" applyNumberFormat="1" applyFont="1" applyFill="1" applyBorder="1" applyAlignment="1">
      <alignment horizontal="center" vertical="top" wrapText="1"/>
    </xf>
    <xf numFmtId="49" fontId="3" fillId="0" borderId="38" xfId="0" applyNumberFormat="1" applyFont="1" applyFill="1" applyBorder="1" applyAlignment="1">
      <alignment horizontal="center" vertical="top" wrapText="1"/>
    </xf>
    <xf numFmtId="49" fontId="3" fillId="0" borderId="28" xfId="0" applyNumberFormat="1" applyFont="1" applyFill="1" applyBorder="1" applyAlignment="1">
      <alignment horizontal="center" vertical="top" wrapText="1"/>
    </xf>
    <xf numFmtId="49" fontId="2" fillId="0" borderId="56" xfId="0" applyNumberFormat="1" applyFont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9" fillId="4" borderId="32" xfId="0" applyFont="1" applyFill="1" applyBorder="1" applyAlignment="1">
      <alignment horizontal="center" vertical="center" textRotation="90" wrapText="1"/>
    </xf>
    <xf numFmtId="0" fontId="9" fillId="4" borderId="35" xfId="0" applyFont="1" applyFill="1" applyBorder="1" applyAlignment="1">
      <alignment horizontal="center" vertical="center" textRotation="90" wrapText="1"/>
    </xf>
    <xf numFmtId="0" fontId="9" fillId="4" borderId="47" xfId="0" applyFont="1" applyFill="1" applyBorder="1" applyAlignment="1">
      <alignment horizontal="center" vertical="center" textRotation="90" wrapText="1"/>
    </xf>
    <xf numFmtId="164" fontId="9" fillId="4" borderId="48" xfId="0" applyNumberFormat="1" applyFont="1" applyFill="1" applyBorder="1" applyAlignment="1">
      <alignment horizontal="center" vertical="center" wrapText="1"/>
    </xf>
    <xf numFmtId="164" fontId="9" fillId="4" borderId="34" xfId="0" applyNumberFormat="1" applyFont="1" applyFill="1" applyBorder="1" applyAlignment="1">
      <alignment horizontal="center" vertical="center" wrapText="1"/>
    </xf>
    <xf numFmtId="168" fontId="9" fillId="4" borderId="17" xfId="0" applyNumberFormat="1" applyFont="1" applyFill="1" applyBorder="1" applyAlignment="1">
      <alignment horizontal="center" vertical="center" textRotation="90" wrapText="1"/>
    </xf>
    <xf numFmtId="168" fontId="9" fillId="4" borderId="12" xfId="0" applyNumberFormat="1" applyFont="1" applyFill="1" applyBorder="1" applyAlignment="1">
      <alignment horizontal="center" vertical="center" textRotation="90" wrapText="1"/>
    </xf>
    <xf numFmtId="168" fontId="9" fillId="4" borderId="2" xfId="0" applyNumberFormat="1" applyFont="1" applyFill="1" applyBorder="1" applyAlignment="1">
      <alignment horizontal="center" vertical="center" wrapText="1"/>
    </xf>
    <xf numFmtId="168" fontId="9" fillId="4" borderId="4" xfId="0" applyNumberFormat="1" applyFont="1" applyFill="1" applyBorder="1" applyAlignment="1">
      <alignment horizontal="center" vertical="center" wrapText="1"/>
    </xf>
    <xf numFmtId="0" fontId="9" fillId="4" borderId="15" xfId="2" applyFont="1" applyFill="1" applyBorder="1" applyAlignment="1">
      <alignment horizontal="center" vertical="center" wrapText="1"/>
    </xf>
    <xf numFmtId="0" fontId="9" fillId="4" borderId="5" xfId="2" applyFont="1" applyFill="1" applyBorder="1" applyAlignment="1">
      <alignment horizontal="center" vertical="center" wrapText="1"/>
    </xf>
    <xf numFmtId="168" fontId="9" fillId="4" borderId="4" xfId="0" applyNumberFormat="1" applyFont="1" applyFill="1" applyBorder="1" applyAlignment="1">
      <alignment horizontal="center" vertical="center" textRotation="90" wrapText="1"/>
    </xf>
    <xf numFmtId="168" fontId="9" fillId="4" borderId="13" xfId="0" applyNumberFormat="1" applyFont="1" applyFill="1" applyBorder="1" applyAlignment="1">
      <alignment horizontal="center" vertical="center" textRotation="90" wrapText="1"/>
    </xf>
    <xf numFmtId="168" fontId="9" fillId="4" borderId="43" xfId="0" applyNumberFormat="1" applyFont="1" applyFill="1" applyBorder="1" applyAlignment="1">
      <alignment horizontal="center" vertical="center" wrapText="1"/>
    </xf>
    <xf numFmtId="168" fontId="9" fillId="4" borderId="56" xfId="0" applyNumberFormat="1" applyFont="1" applyFill="1" applyBorder="1" applyAlignment="1">
      <alignment horizontal="center" vertical="center" wrapText="1"/>
    </xf>
    <xf numFmtId="168" fontId="9" fillId="4" borderId="57" xfId="0" applyNumberFormat="1" applyFont="1" applyFill="1" applyBorder="1" applyAlignment="1">
      <alignment horizontal="center" vertical="center" wrapText="1"/>
    </xf>
    <xf numFmtId="168" fontId="9" fillId="4" borderId="49" xfId="0" applyNumberFormat="1" applyFont="1" applyFill="1" applyBorder="1" applyAlignment="1">
      <alignment horizontal="center" vertical="center" wrapText="1"/>
    </xf>
    <xf numFmtId="1" fontId="9" fillId="4" borderId="48" xfId="0" applyNumberFormat="1" applyFont="1" applyFill="1" applyBorder="1" applyAlignment="1">
      <alignment horizontal="center" vertical="center" textRotation="90" wrapText="1"/>
    </xf>
    <xf numFmtId="1" fontId="9" fillId="4" borderId="33" xfId="0" applyNumberFormat="1" applyFont="1" applyFill="1" applyBorder="1" applyAlignment="1">
      <alignment horizontal="center" vertical="center" textRotation="90" wrapText="1"/>
    </xf>
    <xf numFmtId="1" fontId="9" fillId="4" borderId="34" xfId="0" applyNumberFormat="1" applyFont="1" applyFill="1" applyBorder="1" applyAlignment="1">
      <alignment horizontal="center" vertical="center" textRotation="90" wrapText="1"/>
    </xf>
    <xf numFmtId="49" fontId="9" fillId="4" borderId="48" xfId="0" applyNumberFormat="1" applyFont="1" applyFill="1" applyBorder="1" applyAlignment="1">
      <alignment horizontal="center" vertical="top" textRotation="90" wrapText="1"/>
    </xf>
    <xf numFmtId="49" fontId="9" fillId="4" borderId="34" xfId="0" applyNumberFormat="1" applyFont="1" applyFill="1" applyBorder="1" applyAlignment="1">
      <alignment horizontal="center" vertical="top" textRotation="90" wrapText="1"/>
    </xf>
    <xf numFmtId="0" fontId="2" fillId="2" borderId="0" xfId="0" applyFont="1" applyFill="1" applyBorder="1" applyAlignment="1">
      <alignment horizontal="center" vertical="top" wrapText="1"/>
    </xf>
    <xf numFmtId="165" fontId="2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2" borderId="18" xfId="0" applyFont="1" applyFill="1" applyBorder="1" applyAlignment="1">
      <alignment horizontal="center" vertical="top" wrapText="1"/>
    </xf>
    <xf numFmtId="168" fontId="9" fillId="4" borderId="62" xfId="0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textRotation="90" wrapText="1"/>
    </xf>
    <xf numFmtId="0" fontId="9" fillId="4" borderId="1" xfId="0" applyFont="1" applyFill="1" applyBorder="1" applyAlignment="1">
      <alignment horizontal="center" textRotation="90" wrapText="1"/>
    </xf>
    <xf numFmtId="0" fontId="9" fillId="4" borderId="8" xfId="0" applyFont="1" applyFill="1" applyBorder="1" applyAlignment="1">
      <alignment horizontal="center" textRotation="90" wrapText="1"/>
    </xf>
    <xf numFmtId="0" fontId="9" fillId="4" borderId="37" xfId="2" applyFont="1" applyFill="1" applyBorder="1" applyAlignment="1">
      <alignment horizontal="center" vertical="center" wrapText="1"/>
    </xf>
    <xf numFmtId="0" fontId="9" fillId="4" borderId="6" xfId="2" applyFont="1" applyFill="1" applyBorder="1" applyAlignment="1">
      <alignment horizontal="center" vertical="center" wrapText="1"/>
    </xf>
    <xf numFmtId="0" fontId="9" fillId="4" borderId="32" xfId="0" applyFont="1" applyFill="1" applyBorder="1" applyAlignment="1">
      <alignment textRotation="90" wrapText="1"/>
    </xf>
    <xf numFmtId="0" fontId="9" fillId="4" borderId="35" xfId="0" applyFont="1" applyFill="1" applyBorder="1" applyAlignment="1">
      <alignment textRotation="90" wrapText="1"/>
    </xf>
    <xf numFmtId="0" fontId="9" fillId="4" borderId="47" xfId="0" applyFont="1" applyFill="1" applyBorder="1" applyAlignment="1">
      <alignment textRotation="90" wrapText="1"/>
    </xf>
    <xf numFmtId="168" fontId="9" fillId="4" borderId="70" xfId="0" applyNumberFormat="1" applyFont="1" applyFill="1" applyBorder="1" applyAlignment="1">
      <alignment horizontal="center" vertical="center" textRotation="90" wrapText="1"/>
    </xf>
    <xf numFmtId="168" fontId="9" fillId="4" borderId="9" xfId="0" applyNumberFormat="1" applyFont="1" applyFill="1" applyBorder="1" applyAlignment="1">
      <alignment horizontal="center" vertical="center" textRotation="90" wrapText="1"/>
    </xf>
    <xf numFmtId="168" fontId="9" fillId="4" borderId="26" xfId="0" applyNumberFormat="1" applyFont="1" applyFill="1" applyBorder="1" applyAlignment="1">
      <alignment horizontal="center" vertical="center" textRotation="90" wrapText="1"/>
    </xf>
    <xf numFmtId="168" fontId="9" fillId="4" borderId="27" xfId="0" applyNumberFormat="1" applyFont="1" applyFill="1" applyBorder="1" applyAlignment="1">
      <alignment horizontal="center" vertical="center" textRotation="90" wrapText="1"/>
    </xf>
    <xf numFmtId="0" fontId="9" fillId="4" borderId="15" xfId="0" applyFont="1" applyFill="1" applyBorder="1" applyAlignment="1">
      <alignment textRotation="90" wrapText="1"/>
    </xf>
    <xf numFmtId="0" fontId="9" fillId="4" borderId="4" xfId="0" applyFont="1" applyFill="1" applyBorder="1" applyAlignment="1">
      <alignment textRotation="90" wrapText="1"/>
    </xf>
    <xf numFmtId="0" fontId="9" fillId="4" borderId="13" xfId="0" applyFont="1" applyFill="1" applyBorder="1" applyAlignment="1">
      <alignment textRotation="90" wrapText="1"/>
    </xf>
    <xf numFmtId="0" fontId="9" fillId="4" borderId="5" xfId="0" applyFont="1" applyFill="1" applyBorder="1" applyAlignment="1">
      <alignment textRotation="90" wrapText="1"/>
    </xf>
    <xf numFmtId="0" fontId="9" fillId="4" borderId="1" xfId="0" applyFont="1" applyFill="1" applyBorder="1" applyAlignment="1">
      <alignment textRotation="90" wrapText="1"/>
    </xf>
    <xf numFmtId="0" fontId="9" fillId="4" borderId="8" xfId="0" applyFont="1" applyFill="1" applyBorder="1" applyAlignment="1">
      <alignment textRotation="90" wrapText="1"/>
    </xf>
    <xf numFmtId="168" fontId="10" fillId="4" borderId="48" xfId="0" applyNumberFormat="1" applyFont="1" applyFill="1" applyBorder="1" applyAlignment="1">
      <alignment horizontal="center" vertical="center" wrapText="1"/>
    </xf>
    <xf numFmtId="168" fontId="10" fillId="4" borderId="33" xfId="0" applyNumberFormat="1" applyFont="1" applyFill="1" applyBorder="1" applyAlignment="1">
      <alignment horizontal="center" vertical="center" wrapText="1"/>
    </xf>
    <xf numFmtId="168" fontId="10" fillId="4" borderId="34" xfId="0" applyNumberFormat="1" applyFont="1" applyFill="1" applyBorder="1" applyAlignment="1">
      <alignment horizontal="center" vertical="center" wrapText="1"/>
    </xf>
    <xf numFmtId="0" fontId="2" fillId="5" borderId="55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49" fontId="2" fillId="0" borderId="36" xfId="0" applyNumberFormat="1" applyFont="1" applyFill="1" applyBorder="1" applyAlignment="1">
      <alignment horizontal="center" vertical="top" wrapText="1"/>
    </xf>
    <xf numFmtId="49" fontId="2" fillId="0" borderId="52" xfId="0" applyNumberFormat="1" applyFont="1" applyFill="1" applyBorder="1" applyAlignment="1">
      <alignment horizontal="center" vertical="top" wrapText="1"/>
    </xf>
    <xf numFmtId="0" fontId="12" fillId="4" borderId="0" xfId="0" applyFont="1" applyFill="1" applyAlignment="1">
      <alignment horizontal="center"/>
    </xf>
    <xf numFmtId="0" fontId="9" fillId="4" borderId="51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9" fillId="4" borderId="64" xfId="0" applyFont="1" applyFill="1" applyBorder="1" applyAlignment="1">
      <alignment horizontal="center" textRotation="90" wrapText="1"/>
    </xf>
    <xf numFmtId="0" fontId="9" fillId="4" borderId="65" xfId="0" applyFont="1" applyFill="1" applyBorder="1" applyAlignment="1">
      <alignment horizontal="center" textRotation="90" wrapText="1"/>
    </xf>
    <xf numFmtId="168" fontId="9" fillId="4" borderId="48" xfId="0" applyNumberFormat="1" applyFont="1" applyFill="1" applyBorder="1" applyAlignment="1">
      <alignment horizontal="center" vertical="center" textRotation="90" wrapText="1"/>
    </xf>
    <xf numFmtId="168" fontId="9" fillId="4" borderId="33" xfId="0" applyNumberFormat="1" applyFont="1" applyFill="1" applyBorder="1" applyAlignment="1">
      <alignment horizontal="center" vertical="center" textRotation="90" wrapText="1"/>
    </xf>
    <xf numFmtId="168" fontId="9" fillId="4" borderId="34" xfId="0" applyNumberFormat="1" applyFont="1" applyFill="1" applyBorder="1" applyAlignment="1">
      <alignment horizontal="center" vertical="center" textRotation="90" wrapText="1"/>
    </xf>
    <xf numFmtId="1" fontId="9" fillId="4" borderId="37" xfId="0" applyNumberFormat="1" applyFont="1" applyFill="1" applyBorder="1" applyAlignment="1">
      <alignment horizontal="center" vertical="center" wrapText="1"/>
    </xf>
    <xf numFmtId="1" fontId="9" fillId="4" borderId="5" xfId="0" applyNumberFormat="1" applyFont="1" applyFill="1" applyBorder="1" applyAlignment="1">
      <alignment horizontal="center" vertical="center" wrapText="1"/>
    </xf>
    <xf numFmtId="1" fontId="9" fillId="4" borderId="6" xfId="0" applyNumberFormat="1" applyFont="1" applyFill="1" applyBorder="1" applyAlignment="1">
      <alignment horizontal="center" vertical="center" wrapText="1"/>
    </xf>
    <xf numFmtId="1" fontId="9" fillId="4" borderId="59" xfId="0" applyNumberFormat="1" applyFont="1" applyFill="1" applyBorder="1" applyAlignment="1">
      <alignment horizontal="center" vertical="center" wrapText="1"/>
    </xf>
    <xf numFmtId="1" fontId="9" fillId="4" borderId="19" xfId="0" applyNumberFormat="1" applyFont="1" applyFill="1" applyBorder="1" applyAlignment="1">
      <alignment horizontal="center" vertical="center" wrapText="1"/>
    </xf>
    <xf numFmtId="1" fontId="9" fillId="4" borderId="69" xfId="0" applyNumberFormat="1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left" vertical="top" wrapText="1"/>
    </xf>
    <xf numFmtId="0" fontId="2" fillId="3" borderId="50" xfId="0" applyFont="1" applyFill="1" applyBorder="1" applyAlignment="1">
      <alignment horizontal="left" vertical="top" wrapText="1"/>
    </xf>
    <xf numFmtId="49" fontId="3" fillId="4" borderId="8" xfId="0" applyNumberFormat="1" applyFont="1" applyFill="1" applyBorder="1" applyAlignment="1">
      <alignment horizontal="left" vertical="top" wrapText="1"/>
    </xf>
    <xf numFmtId="49" fontId="3" fillId="4" borderId="22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9" fontId="2" fillId="0" borderId="54" xfId="0" applyNumberFormat="1" applyFont="1" applyBorder="1" applyAlignment="1">
      <alignment horizontal="left" vertical="top" wrapText="1"/>
    </xf>
    <xf numFmtId="49" fontId="2" fillId="0" borderId="56" xfId="0" applyNumberFormat="1" applyFont="1" applyBorder="1" applyAlignment="1">
      <alignment horizontal="left" vertical="top" wrapText="1"/>
    </xf>
  </cellXfs>
  <cellStyles count="4">
    <cellStyle name="Įprastas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107170" name="Text Box 2">
          <a:extLst>
            <a:ext uri="{FF2B5EF4-FFF2-40B4-BE49-F238E27FC236}">
              <a16:creationId xmlns:a16="http://schemas.microsoft.com/office/drawing/2014/main" id="{00000000-0008-0000-0100-0000A2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57151</xdr:rowOff>
    </xdr:to>
    <xdr:sp macro="" textlink="">
      <xdr:nvSpPr>
        <xdr:cNvPr id="107171" name="Text Box 2">
          <a:extLst>
            <a:ext uri="{FF2B5EF4-FFF2-40B4-BE49-F238E27FC236}">
              <a16:creationId xmlns:a16="http://schemas.microsoft.com/office/drawing/2014/main" id="{00000000-0008-0000-0100-0000A3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95251</xdr:rowOff>
    </xdr:to>
    <xdr:sp macro="" textlink="">
      <xdr:nvSpPr>
        <xdr:cNvPr id="107172" name="Text Box 2">
          <a:extLst>
            <a:ext uri="{FF2B5EF4-FFF2-40B4-BE49-F238E27FC236}">
              <a16:creationId xmlns:a16="http://schemas.microsoft.com/office/drawing/2014/main" id="{00000000-0008-0000-0100-0000A4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57151</xdr:rowOff>
    </xdr:to>
    <xdr:sp macro="" textlink="">
      <xdr:nvSpPr>
        <xdr:cNvPr id="107173" name="Text Box 2">
          <a:extLst>
            <a:ext uri="{FF2B5EF4-FFF2-40B4-BE49-F238E27FC236}">
              <a16:creationId xmlns:a16="http://schemas.microsoft.com/office/drawing/2014/main" id="{00000000-0008-0000-0100-0000A5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95251</xdr:rowOff>
    </xdr:to>
    <xdr:sp macro="" textlink="">
      <xdr:nvSpPr>
        <xdr:cNvPr id="107174" name="Text Box 2">
          <a:extLst>
            <a:ext uri="{FF2B5EF4-FFF2-40B4-BE49-F238E27FC236}">
              <a16:creationId xmlns:a16="http://schemas.microsoft.com/office/drawing/2014/main" id="{00000000-0008-0000-0100-0000A6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57151</xdr:rowOff>
    </xdr:to>
    <xdr:sp macro="" textlink="">
      <xdr:nvSpPr>
        <xdr:cNvPr id="107175" name="Text Box 2">
          <a:extLst>
            <a:ext uri="{FF2B5EF4-FFF2-40B4-BE49-F238E27FC236}">
              <a16:creationId xmlns:a16="http://schemas.microsoft.com/office/drawing/2014/main" id="{00000000-0008-0000-0100-0000A7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95251</xdr:rowOff>
    </xdr:to>
    <xdr:sp macro="" textlink="">
      <xdr:nvSpPr>
        <xdr:cNvPr id="107176" name="Text Box 2">
          <a:extLst>
            <a:ext uri="{FF2B5EF4-FFF2-40B4-BE49-F238E27FC236}">
              <a16:creationId xmlns:a16="http://schemas.microsoft.com/office/drawing/2014/main" id="{00000000-0008-0000-0100-0000A8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107177" name="Text Box 2">
          <a:extLst>
            <a:ext uri="{FF2B5EF4-FFF2-40B4-BE49-F238E27FC236}">
              <a16:creationId xmlns:a16="http://schemas.microsoft.com/office/drawing/2014/main" id="{00000000-0008-0000-0100-0000A9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107178" name="Text Box 2">
          <a:extLst>
            <a:ext uri="{FF2B5EF4-FFF2-40B4-BE49-F238E27FC236}">
              <a16:creationId xmlns:a16="http://schemas.microsoft.com/office/drawing/2014/main" id="{00000000-0008-0000-0100-0000AA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107179" name="Text Box 2">
          <a:extLst>
            <a:ext uri="{FF2B5EF4-FFF2-40B4-BE49-F238E27FC236}">
              <a16:creationId xmlns:a16="http://schemas.microsoft.com/office/drawing/2014/main" id="{00000000-0008-0000-0100-0000AB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104776</xdr:rowOff>
    </xdr:to>
    <xdr:sp macro="" textlink="">
      <xdr:nvSpPr>
        <xdr:cNvPr id="107180" name="Text Box 2">
          <a:extLst>
            <a:ext uri="{FF2B5EF4-FFF2-40B4-BE49-F238E27FC236}">
              <a16:creationId xmlns:a16="http://schemas.microsoft.com/office/drawing/2014/main" id="{00000000-0008-0000-0100-0000AC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104776</xdr:rowOff>
    </xdr:to>
    <xdr:sp macro="" textlink="">
      <xdr:nvSpPr>
        <xdr:cNvPr id="107181" name="Text Box 2">
          <a:extLst>
            <a:ext uri="{FF2B5EF4-FFF2-40B4-BE49-F238E27FC236}">
              <a16:creationId xmlns:a16="http://schemas.microsoft.com/office/drawing/2014/main" id="{00000000-0008-0000-0100-0000AD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107182" name="Text Box 2">
          <a:extLst>
            <a:ext uri="{FF2B5EF4-FFF2-40B4-BE49-F238E27FC236}">
              <a16:creationId xmlns:a16="http://schemas.microsoft.com/office/drawing/2014/main" id="{00000000-0008-0000-0100-0000AE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107183" name="Text Box 2">
          <a:extLst>
            <a:ext uri="{FF2B5EF4-FFF2-40B4-BE49-F238E27FC236}">
              <a16:creationId xmlns:a16="http://schemas.microsoft.com/office/drawing/2014/main" id="{00000000-0008-0000-0100-0000AF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107184" name="Text Box 2">
          <a:extLst>
            <a:ext uri="{FF2B5EF4-FFF2-40B4-BE49-F238E27FC236}">
              <a16:creationId xmlns:a16="http://schemas.microsoft.com/office/drawing/2014/main" id="{00000000-0008-0000-0100-0000B0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57151</xdr:rowOff>
    </xdr:to>
    <xdr:sp macro="" textlink="">
      <xdr:nvSpPr>
        <xdr:cNvPr id="107185" name="Text Box 2">
          <a:extLst>
            <a:ext uri="{FF2B5EF4-FFF2-40B4-BE49-F238E27FC236}">
              <a16:creationId xmlns:a16="http://schemas.microsoft.com/office/drawing/2014/main" id="{00000000-0008-0000-0100-0000B1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57151</xdr:rowOff>
    </xdr:to>
    <xdr:sp macro="" textlink="">
      <xdr:nvSpPr>
        <xdr:cNvPr id="107186" name="Text Box 2">
          <a:extLst>
            <a:ext uri="{FF2B5EF4-FFF2-40B4-BE49-F238E27FC236}">
              <a16:creationId xmlns:a16="http://schemas.microsoft.com/office/drawing/2014/main" id="{00000000-0008-0000-0100-0000B2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28575</xdr:rowOff>
    </xdr:to>
    <xdr:sp macro="" textlink="">
      <xdr:nvSpPr>
        <xdr:cNvPr id="107187" name="Text Box 2">
          <a:extLst>
            <a:ext uri="{FF2B5EF4-FFF2-40B4-BE49-F238E27FC236}">
              <a16:creationId xmlns:a16="http://schemas.microsoft.com/office/drawing/2014/main" id="{00000000-0008-0000-0100-0000B3A20100}"/>
            </a:ext>
          </a:extLst>
        </xdr:cNvPr>
        <xdr:cNvSpPr txBox="1">
          <a:spLocks noChangeArrowheads="1"/>
        </xdr:cNvSpPr>
      </xdr:nvSpPr>
      <xdr:spPr bwMode="auto">
        <a:xfrm>
          <a:off x="3124200" y="1619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28576</xdr:rowOff>
    </xdr:to>
    <xdr:sp macro="" textlink="">
      <xdr:nvSpPr>
        <xdr:cNvPr id="107188" name="Text Box 2">
          <a:extLst>
            <a:ext uri="{FF2B5EF4-FFF2-40B4-BE49-F238E27FC236}">
              <a16:creationId xmlns:a16="http://schemas.microsoft.com/office/drawing/2014/main" id="{00000000-0008-0000-0100-0000B4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107189" name="Text Box 2">
          <a:extLst>
            <a:ext uri="{FF2B5EF4-FFF2-40B4-BE49-F238E27FC236}">
              <a16:creationId xmlns:a16="http://schemas.microsoft.com/office/drawing/2014/main" id="{00000000-0008-0000-0100-0000B5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28576</xdr:rowOff>
    </xdr:to>
    <xdr:sp macro="" textlink="">
      <xdr:nvSpPr>
        <xdr:cNvPr id="107190" name="Text Box 2">
          <a:extLst>
            <a:ext uri="{FF2B5EF4-FFF2-40B4-BE49-F238E27FC236}">
              <a16:creationId xmlns:a16="http://schemas.microsoft.com/office/drawing/2014/main" id="{00000000-0008-0000-0100-0000B6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107191" name="Text Box 2">
          <a:extLst>
            <a:ext uri="{FF2B5EF4-FFF2-40B4-BE49-F238E27FC236}">
              <a16:creationId xmlns:a16="http://schemas.microsoft.com/office/drawing/2014/main" id="{00000000-0008-0000-0100-0000B7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28576</xdr:rowOff>
    </xdr:to>
    <xdr:sp macro="" textlink="">
      <xdr:nvSpPr>
        <xdr:cNvPr id="107192" name="Text Box 2">
          <a:extLst>
            <a:ext uri="{FF2B5EF4-FFF2-40B4-BE49-F238E27FC236}">
              <a16:creationId xmlns:a16="http://schemas.microsoft.com/office/drawing/2014/main" id="{00000000-0008-0000-0100-0000B8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107193" name="Text Box 2">
          <a:extLst>
            <a:ext uri="{FF2B5EF4-FFF2-40B4-BE49-F238E27FC236}">
              <a16:creationId xmlns:a16="http://schemas.microsoft.com/office/drawing/2014/main" id="{00000000-0008-0000-0100-0000B9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38101</xdr:rowOff>
    </xdr:to>
    <xdr:sp macro="" textlink="">
      <xdr:nvSpPr>
        <xdr:cNvPr id="107194" name="Text Box 2">
          <a:extLst>
            <a:ext uri="{FF2B5EF4-FFF2-40B4-BE49-F238E27FC236}">
              <a16:creationId xmlns:a16="http://schemas.microsoft.com/office/drawing/2014/main" id="{00000000-0008-0000-0100-0000BA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38101</xdr:rowOff>
    </xdr:to>
    <xdr:sp macro="" textlink="">
      <xdr:nvSpPr>
        <xdr:cNvPr id="107195" name="Text Box 2">
          <a:extLst>
            <a:ext uri="{FF2B5EF4-FFF2-40B4-BE49-F238E27FC236}">
              <a16:creationId xmlns:a16="http://schemas.microsoft.com/office/drawing/2014/main" id="{00000000-0008-0000-0100-0000BB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38101</xdr:rowOff>
    </xdr:to>
    <xdr:sp macro="" textlink="">
      <xdr:nvSpPr>
        <xdr:cNvPr id="107196" name="Text Box 2">
          <a:extLst>
            <a:ext uri="{FF2B5EF4-FFF2-40B4-BE49-F238E27FC236}">
              <a16:creationId xmlns:a16="http://schemas.microsoft.com/office/drawing/2014/main" id="{00000000-0008-0000-0100-0000BC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76201</xdr:rowOff>
    </xdr:to>
    <xdr:sp macro="" textlink="">
      <xdr:nvSpPr>
        <xdr:cNvPr id="107197" name="Text Box 2">
          <a:extLst>
            <a:ext uri="{FF2B5EF4-FFF2-40B4-BE49-F238E27FC236}">
              <a16:creationId xmlns:a16="http://schemas.microsoft.com/office/drawing/2014/main" id="{00000000-0008-0000-0100-0000BD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76201</xdr:rowOff>
    </xdr:to>
    <xdr:sp macro="" textlink="">
      <xdr:nvSpPr>
        <xdr:cNvPr id="107198" name="Text Box 2">
          <a:extLst>
            <a:ext uri="{FF2B5EF4-FFF2-40B4-BE49-F238E27FC236}">
              <a16:creationId xmlns:a16="http://schemas.microsoft.com/office/drawing/2014/main" id="{00000000-0008-0000-0100-0000BE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38101</xdr:rowOff>
    </xdr:to>
    <xdr:sp macro="" textlink="">
      <xdr:nvSpPr>
        <xdr:cNvPr id="107199" name="Text Box 2">
          <a:extLst>
            <a:ext uri="{FF2B5EF4-FFF2-40B4-BE49-F238E27FC236}">
              <a16:creationId xmlns:a16="http://schemas.microsoft.com/office/drawing/2014/main" id="{00000000-0008-0000-0100-0000BF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38101</xdr:rowOff>
    </xdr:to>
    <xdr:sp macro="" textlink="">
      <xdr:nvSpPr>
        <xdr:cNvPr id="107200" name="Text Box 2">
          <a:extLst>
            <a:ext uri="{FF2B5EF4-FFF2-40B4-BE49-F238E27FC236}">
              <a16:creationId xmlns:a16="http://schemas.microsoft.com/office/drawing/2014/main" id="{00000000-0008-0000-0100-0000C0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38101</xdr:rowOff>
    </xdr:to>
    <xdr:sp macro="" textlink="">
      <xdr:nvSpPr>
        <xdr:cNvPr id="107201" name="Text Box 2">
          <a:extLst>
            <a:ext uri="{FF2B5EF4-FFF2-40B4-BE49-F238E27FC236}">
              <a16:creationId xmlns:a16="http://schemas.microsoft.com/office/drawing/2014/main" id="{00000000-0008-0000-0100-0000C1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28576</xdr:rowOff>
    </xdr:to>
    <xdr:sp macro="" textlink="">
      <xdr:nvSpPr>
        <xdr:cNvPr id="107202" name="Text Box 2">
          <a:extLst>
            <a:ext uri="{FF2B5EF4-FFF2-40B4-BE49-F238E27FC236}">
              <a16:creationId xmlns:a16="http://schemas.microsoft.com/office/drawing/2014/main" id="{00000000-0008-0000-0100-0000C2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28576</xdr:rowOff>
    </xdr:to>
    <xdr:sp macro="" textlink="">
      <xdr:nvSpPr>
        <xdr:cNvPr id="107203" name="Text Box 2">
          <a:extLst>
            <a:ext uri="{FF2B5EF4-FFF2-40B4-BE49-F238E27FC236}">
              <a16:creationId xmlns:a16="http://schemas.microsoft.com/office/drawing/2014/main" id="{00000000-0008-0000-0100-0000C3A20100}"/>
            </a:ext>
          </a:extLst>
        </xdr:cNvPr>
        <xdr:cNvSpPr txBox="1">
          <a:spLocks noChangeArrowheads="1"/>
        </xdr:cNvSpPr>
      </xdr:nvSpPr>
      <xdr:spPr bwMode="auto">
        <a:xfrm>
          <a:off x="3124200" y="9239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2</xdr:row>
      <xdr:rowOff>164100</xdr:rowOff>
    </xdr:to>
    <xdr:sp macro="" textlink="">
      <xdr:nvSpPr>
        <xdr:cNvPr id="107204" name="Text Box 2">
          <a:extLst>
            <a:ext uri="{FF2B5EF4-FFF2-40B4-BE49-F238E27FC236}">
              <a16:creationId xmlns:a16="http://schemas.microsoft.com/office/drawing/2014/main" id="{00000000-0008-0000-0100-0000C4A20100}"/>
            </a:ext>
          </a:extLst>
        </xdr:cNvPr>
        <xdr:cNvSpPr txBox="1">
          <a:spLocks noChangeArrowheads="1"/>
        </xdr:cNvSpPr>
      </xdr:nvSpPr>
      <xdr:spPr bwMode="auto">
        <a:xfrm>
          <a:off x="3124200" y="3238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2</xdr:row>
      <xdr:rowOff>164100</xdr:rowOff>
    </xdr:to>
    <xdr:sp macro="" textlink="">
      <xdr:nvSpPr>
        <xdr:cNvPr id="107205" name="Text Box 2">
          <a:extLst>
            <a:ext uri="{FF2B5EF4-FFF2-40B4-BE49-F238E27FC236}">
              <a16:creationId xmlns:a16="http://schemas.microsoft.com/office/drawing/2014/main" id="{00000000-0008-0000-0100-0000C5A20100}"/>
            </a:ext>
          </a:extLst>
        </xdr:cNvPr>
        <xdr:cNvSpPr txBox="1">
          <a:spLocks noChangeArrowheads="1"/>
        </xdr:cNvSpPr>
      </xdr:nvSpPr>
      <xdr:spPr bwMode="auto">
        <a:xfrm>
          <a:off x="3124200" y="3238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2</xdr:row>
      <xdr:rowOff>164100</xdr:rowOff>
    </xdr:to>
    <xdr:sp macro="" textlink="">
      <xdr:nvSpPr>
        <xdr:cNvPr id="107206" name="Text Box 2">
          <a:extLst>
            <a:ext uri="{FF2B5EF4-FFF2-40B4-BE49-F238E27FC236}">
              <a16:creationId xmlns:a16="http://schemas.microsoft.com/office/drawing/2014/main" id="{00000000-0008-0000-0100-0000C6A20100}"/>
            </a:ext>
          </a:extLst>
        </xdr:cNvPr>
        <xdr:cNvSpPr txBox="1">
          <a:spLocks noChangeArrowheads="1"/>
        </xdr:cNvSpPr>
      </xdr:nvSpPr>
      <xdr:spPr bwMode="auto">
        <a:xfrm>
          <a:off x="3124200" y="3238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2</xdr:row>
      <xdr:rowOff>164100</xdr:rowOff>
    </xdr:to>
    <xdr:sp macro="" textlink="">
      <xdr:nvSpPr>
        <xdr:cNvPr id="107207" name="Text Box 2">
          <a:extLst>
            <a:ext uri="{FF2B5EF4-FFF2-40B4-BE49-F238E27FC236}">
              <a16:creationId xmlns:a16="http://schemas.microsoft.com/office/drawing/2014/main" id="{00000000-0008-0000-0100-0000C7A20100}"/>
            </a:ext>
          </a:extLst>
        </xdr:cNvPr>
        <xdr:cNvSpPr txBox="1">
          <a:spLocks noChangeArrowheads="1"/>
        </xdr:cNvSpPr>
      </xdr:nvSpPr>
      <xdr:spPr bwMode="auto">
        <a:xfrm>
          <a:off x="3124200" y="3238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2</xdr:row>
      <xdr:rowOff>164100</xdr:rowOff>
    </xdr:to>
    <xdr:sp macro="" textlink="">
      <xdr:nvSpPr>
        <xdr:cNvPr id="107208" name="Text Box 2">
          <a:extLst>
            <a:ext uri="{FF2B5EF4-FFF2-40B4-BE49-F238E27FC236}">
              <a16:creationId xmlns:a16="http://schemas.microsoft.com/office/drawing/2014/main" id="{00000000-0008-0000-0100-0000C8A20100}"/>
            </a:ext>
          </a:extLst>
        </xdr:cNvPr>
        <xdr:cNvSpPr txBox="1">
          <a:spLocks noChangeArrowheads="1"/>
        </xdr:cNvSpPr>
      </xdr:nvSpPr>
      <xdr:spPr bwMode="auto">
        <a:xfrm>
          <a:off x="3124200" y="3238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2</xdr:row>
      <xdr:rowOff>164100</xdr:rowOff>
    </xdr:to>
    <xdr:sp macro="" textlink="">
      <xdr:nvSpPr>
        <xdr:cNvPr id="107209" name="Text Box 2">
          <a:extLst>
            <a:ext uri="{FF2B5EF4-FFF2-40B4-BE49-F238E27FC236}">
              <a16:creationId xmlns:a16="http://schemas.microsoft.com/office/drawing/2014/main" id="{00000000-0008-0000-0100-0000C9A20100}"/>
            </a:ext>
          </a:extLst>
        </xdr:cNvPr>
        <xdr:cNvSpPr txBox="1">
          <a:spLocks noChangeArrowheads="1"/>
        </xdr:cNvSpPr>
      </xdr:nvSpPr>
      <xdr:spPr bwMode="auto">
        <a:xfrm>
          <a:off x="3124200" y="3238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2</xdr:row>
      <xdr:rowOff>164100</xdr:rowOff>
    </xdr:to>
    <xdr:sp macro="" textlink="">
      <xdr:nvSpPr>
        <xdr:cNvPr id="107210" name="Text Box 2">
          <a:extLst>
            <a:ext uri="{FF2B5EF4-FFF2-40B4-BE49-F238E27FC236}">
              <a16:creationId xmlns:a16="http://schemas.microsoft.com/office/drawing/2014/main" id="{00000000-0008-0000-0100-0000CAA20100}"/>
            </a:ext>
          </a:extLst>
        </xdr:cNvPr>
        <xdr:cNvSpPr txBox="1">
          <a:spLocks noChangeArrowheads="1"/>
        </xdr:cNvSpPr>
      </xdr:nvSpPr>
      <xdr:spPr bwMode="auto">
        <a:xfrm>
          <a:off x="3124200" y="3238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2</xdr:row>
      <xdr:rowOff>164100</xdr:rowOff>
    </xdr:to>
    <xdr:sp macro="" textlink="">
      <xdr:nvSpPr>
        <xdr:cNvPr id="107211" name="Text Box 2">
          <a:extLst>
            <a:ext uri="{FF2B5EF4-FFF2-40B4-BE49-F238E27FC236}">
              <a16:creationId xmlns:a16="http://schemas.microsoft.com/office/drawing/2014/main" id="{00000000-0008-0000-0100-0000CBA20100}"/>
            </a:ext>
          </a:extLst>
        </xdr:cNvPr>
        <xdr:cNvSpPr txBox="1">
          <a:spLocks noChangeArrowheads="1"/>
        </xdr:cNvSpPr>
      </xdr:nvSpPr>
      <xdr:spPr bwMode="auto">
        <a:xfrm>
          <a:off x="3124200" y="3238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2</xdr:row>
      <xdr:rowOff>164100</xdr:rowOff>
    </xdr:to>
    <xdr:sp macro="" textlink="">
      <xdr:nvSpPr>
        <xdr:cNvPr id="107212" name="Text Box 2">
          <a:extLst>
            <a:ext uri="{FF2B5EF4-FFF2-40B4-BE49-F238E27FC236}">
              <a16:creationId xmlns:a16="http://schemas.microsoft.com/office/drawing/2014/main" id="{00000000-0008-0000-0100-0000CCA20100}"/>
            </a:ext>
          </a:extLst>
        </xdr:cNvPr>
        <xdr:cNvSpPr txBox="1">
          <a:spLocks noChangeArrowheads="1"/>
        </xdr:cNvSpPr>
      </xdr:nvSpPr>
      <xdr:spPr bwMode="auto">
        <a:xfrm>
          <a:off x="3124200" y="3238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2</xdr:row>
      <xdr:rowOff>164100</xdr:rowOff>
    </xdr:to>
    <xdr:sp macro="" textlink="">
      <xdr:nvSpPr>
        <xdr:cNvPr id="107213" name="Text Box 2">
          <a:extLst>
            <a:ext uri="{FF2B5EF4-FFF2-40B4-BE49-F238E27FC236}">
              <a16:creationId xmlns:a16="http://schemas.microsoft.com/office/drawing/2014/main" id="{00000000-0008-0000-0100-0000CDA20100}"/>
            </a:ext>
          </a:extLst>
        </xdr:cNvPr>
        <xdr:cNvSpPr txBox="1">
          <a:spLocks noChangeArrowheads="1"/>
        </xdr:cNvSpPr>
      </xdr:nvSpPr>
      <xdr:spPr bwMode="auto">
        <a:xfrm>
          <a:off x="3124200" y="3238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2</xdr:row>
      <xdr:rowOff>164100</xdr:rowOff>
    </xdr:to>
    <xdr:sp macro="" textlink="">
      <xdr:nvSpPr>
        <xdr:cNvPr id="107214" name="Text Box 2">
          <a:extLst>
            <a:ext uri="{FF2B5EF4-FFF2-40B4-BE49-F238E27FC236}">
              <a16:creationId xmlns:a16="http://schemas.microsoft.com/office/drawing/2014/main" id="{00000000-0008-0000-0100-0000CEA20100}"/>
            </a:ext>
          </a:extLst>
        </xdr:cNvPr>
        <xdr:cNvSpPr txBox="1">
          <a:spLocks noChangeArrowheads="1"/>
        </xdr:cNvSpPr>
      </xdr:nvSpPr>
      <xdr:spPr bwMode="auto">
        <a:xfrm>
          <a:off x="3124200" y="3238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76200</xdr:rowOff>
    </xdr:to>
    <xdr:sp macro="" textlink="">
      <xdr:nvSpPr>
        <xdr:cNvPr id="107215" name="Text Box 2">
          <a:extLst>
            <a:ext uri="{FF2B5EF4-FFF2-40B4-BE49-F238E27FC236}">
              <a16:creationId xmlns:a16="http://schemas.microsoft.com/office/drawing/2014/main" id="{00000000-0008-0000-0100-0000CFA20100}"/>
            </a:ext>
          </a:extLst>
        </xdr:cNvPr>
        <xdr:cNvSpPr txBox="1">
          <a:spLocks noChangeArrowheads="1"/>
        </xdr:cNvSpPr>
      </xdr:nvSpPr>
      <xdr:spPr bwMode="auto">
        <a:xfrm>
          <a:off x="3124200" y="16192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76200</xdr:rowOff>
    </xdr:to>
    <xdr:sp macro="" textlink="">
      <xdr:nvSpPr>
        <xdr:cNvPr id="107216" name="Text Box 2">
          <a:extLst>
            <a:ext uri="{FF2B5EF4-FFF2-40B4-BE49-F238E27FC236}">
              <a16:creationId xmlns:a16="http://schemas.microsoft.com/office/drawing/2014/main" id="{00000000-0008-0000-0100-0000D0A20100}"/>
            </a:ext>
          </a:extLst>
        </xdr:cNvPr>
        <xdr:cNvSpPr txBox="1">
          <a:spLocks noChangeArrowheads="1"/>
        </xdr:cNvSpPr>
      </xdr:nvSpPr>
      <xdr:spPr bwMode="auto">
        <a:xfrm>
          <a:off x="3124200" y="16192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76200</xdr:rowOff>
    </xdr:to>
    <xdr:sp macro="" textlink="">
      <xdr:nvSpPr>
        <xdr:cNvPr id="107217" name="Text Box 2">
          <a:extLst>
            <a:ext uri="{FF2B5EF4-FFF2-40B4-BE49-F238E27FC236}">
              <a16:creationId xmlns:a16="http://schemas.microsoft.com/office/drawing/2014/main" id="{00000000-0008-0000-0100-0000D1A20100}"/>
            </a:ext>
          </a:extLst>
        </xdr:cNvPr>
        <xdr:cNvSpPr txBox="1">
          <a:spLocks noChangeArrowheads="1"/>
        </xdr:cNvSpPr>
      </xdr:nvSpPr>
      <xdr:spPr bwMode="auto">
        <a:xfrm>
          <a:off x="3124200" y="16192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47625</xdr:rowOff>
    </xdr:to>
    <xdr:sp macro="" textlink="">
      <xdr:nvSpPr>
        <xdr:cNvPr id="107218" name="Text Box 2">
          <a:extLst>
            <a:ext uri="{FF2B5EF4-FFF2-40B4-BE49-F238E27FC236}">
              <a16:creationId xmlns:a16="http://schemas.microsoft.com/office/drawing/2014/main" id="{00000000-0008-0000-0100-0000D2A20100}"/>
            </a:ext>
          </a:extLst>
        </xdr:cNvPr>
        <xdr:cNvSpPr txBox="1">
          <a:spLocks noChangeArrowheads="1"/>
        </xdr:cNvSpPr>
      </xdr:nvSpPr>
      <xdr:spPr bwMode="auto">
        <a:xfrm>
          <a:off x="3124200" y="161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47625</xdr:rowOff>
    </xdr:to>
    <xdr:sp macro="" textlink="">
      <xdr:nvSpPr>
        <xdr:cNvPr id="107219" name="Text Box 2">
          <a:extLst>
            <a:ext uri="{FF2B5EF4-FFF2-40B4-BE49-F238E27FC236}">
              <a16:creationId xmlns:a16="http://schemas.microsoft.com/office/drawing/2014/main" id="{00000000-0008-0000-0100-0000D3A20100}"/>
            </a:ext>
          </a:extLst>
        </xdr:cNvPr>
        <xdr:cNvSpPr txBox="1">
          <a:spLocks noChangeArrowheads="1"/>
        </xdr:cNvSpPr>
      </xdr:nvSpPr>
      <xdr:spPr bwMode="auto">
        <a:xfrm>
          <a:off x="3124200" y="161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47625</xdr:rowOff>
    </xdr:to>
    <xdr:sp macro="" textlink="">
      <xdr:nvSpPr>
        <xdr:cNvPr id="107220" name="Text Box 2">
          <a:extLst>
            <a:ext uri="{FF2B5EF4-FFF2-40B4-BE49-F238E27FC236}">
              <a16:creationId xmlns:a16="http://schemas.microsoft.com/office/drawing/2014/main" id="{00000000-0008-0000-0100-0000D4A20100}"/>
            </a:ext>
          </a:extLst>
        </xdr:cNvPr>
        <xdr:cNvSpPr txBox="1">
          <a:spLocks noChangeArrowheads="1"/>
        </xdr:cNvSpPr>
      </xdr:nvSpPr>
      <xdr:spPr bwMode="auto">
        <a:xfrm>
          <a:off x="3124200" y="161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85725</xdr:rowOff>
    </xdr:to>
    <xdr:sp macro="" textlink="">
      <xdr:nvSpPr>
        <xdr:cNvPr id="107221" name="Text Box 2">
          <a:extLst>
            <a:ext uri="{FF2B5EF4-FFF2-40B4-BE49-F238E27FC236}">
              <a16:creationId xmlns:a16="http://schemas.microsoft.com/office/drawing/2014/main" id="{00000000-0008-0000-0100-0000D5A20100}"/>
            </a:ext>
          </a:extLst>
        </xdr:cNvPr>
        <xdr:cNvSpPr txBox="1">
          <a:spLocks noChangeArrowheads="1"/>
        </xdr:cNvSpPr>
      </xdr:nvSpPr>
      <xdr:spPr bwMode="auto">
        <a:xfrm>
          <a:off x="3124200" y="1619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85725</xdr:rowOff>
    </xdr:to>
    <xdr:sp macro="" textlink="">
      <xdr:nvSpPr>
        <xdr:cNvPr id="107222" name="Text Box 2">
          <a:extLst>
            <a:ext uri="{FF2B5EF4-FFF2-40B4-BE49-F238E27FC236}">
              <a16:creationId xmlns:a16="http://schemas.microsoft.com/office/drawing/2014/main" id="{00000000-0008-0000-0100-0000D6A20100}"/>
            </a:ext>
          </a:extLst>
        </xdr:cNvPr>
        <xdr:cNvSpPr txBox="1">
          <a:spLocks noChangeArrowheads="1"/>
        </xdr:cNvSpPr>
      </xdr:nvSpPr>
      <xdr:spPr bwMode="auto">
        <a:xfrm>
          <a:off x="3124200" y="1619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47625</xdr:rowOff>
    </xdr:to>
    <xdr:sp macro="" textlink="">
      <xdr:nvSpPr>
        <xdr:cNvPr id="107223" name="Text Box 2">
          <a:extLst>
            <a:ext uri="{FF2B5EF4-FFF2-40B4-BE49-F238E27FC236}">
              <a16:creationId xmlns:a16="http://schemas.microsoft.com/office/drawing/2014/main" id="{00000000-0008-0000-0100-0000D7A20100}"/>
            </a:ext>
          </a:extLst>
        </xdr:cNvPr>
        <xdr:cNvSpPr txBox="1">
          <a:spLocks noChangeArrowheads="1"/>
        </xdr:cNvSpPr>
      </xdr:nvSpPr>
      <xdr:spPr bwMode="auto">
        <a:xfrm>
          <a:off x="3124200" y="161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47625</xdr:rowOff>
    </xdr:to>
    <xdr:sp macro="" textlink="">
      <xdr:nvSpPr>
        <xdr:cNvPr id="107224" name="Text Box 2">
          <a:extLst>
            <a:ext uri="{FF2B5EF4-FFF2-40B4-BE49-F238E27FC236}">
              <a16:creationId xmlns:a16="http://schemas.microsoft.com/office/drawing/2014/main" id="{00000000-0008-0000-0100-0000D8A20100}"/>
            </a:ext>
          </a:extLst>
        </xdr:cNvPr>
        <xdr:cNvSpPr txBox="1">
          <a:spLocks noChangeArrowheads="1"/>
        </xdr:cNvSpPr>
      </xdr:nvSpPr>
      <xdr:spPr bwMode="auto">
        <a:xfrm>
          <a:off x="3124200" y="161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47625</xdr:rowOff>
    </xdr:to>
    <xdr:sp macro="" textlink="">
      <xdr:nvSpPr>
        <xdr:cNvPr id="107225" name="Text Box 2">
          <a:extLst>
            <a:ext uri="{FF2B5EF4-FFF2-40B4-BE49-F238E27FC236}">
              <a16:creationId xmlns:a16="http://schemas.microsoft.com/office/drawing/2014/main" id="{00000000-0008-0000-0100-0000D9A20100}"/>
            </a:ext>
          </a:extLst>
        </xdr:cNvPr>
        <xdr:cNvSpPr txBox="1">
          <a:spLocks noChangeArrowheads="1"/>
        </xdr:cNvSpPr>
      </xdr:nvSpPr>
      <xdr:spPr bwMode="auto">
        <a:xfrm>
          <a:off x="3124200" y="161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28578</xdr:rowOff>
    </xdr:to>
    <xdr:sp macro="" textlink="">
      <xdr:nvSpPr>
        <xdr:cNvPr id="58" name="Text Box 2">
          <a:extLst>
            <a:ext uri="{FF2B5EF4-FFF2-40B4-BE49-F238E27FC236}">
              <a16:creationId xmlns:a16="http://schemas.microsoft.com/office/drawing/2014/main" id="{00000000-0008-0000-0100-0000FDF8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66678</xdr:rowOff>
    </xdr:to>
    <xdr:sp macro="" textlink="">
      <xdr:nvSpPr>
        <xdr:cNvPr id="59" name="Text Box 2">
          <a:extLst>
            <a:ext uri="{FF2B5EF4-FFF2-40B4-BE49-F238E27FC236}">
              <a16:creationId xmlns:a16="http://schemas.microsoft.com/office/drawing/2014/main" id="{00000000-0008-0000-0100-0000FEF8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38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28578</xdr:rowOff>
    </xdr:to>
    <xdr:sp macro="" textlink="">
      <xdr:nvSpPr>
        <xdr:cNvPr id="60" name="Text Box 2">
          <a:extLst>
            <a:ext uri="{FF2B5EF4-FFF2-40B4-BE49-F238E27FC236}">
              <a16:creationId xmlns:a16="http://schemas.microsoft.com/office/drawing/2014/main" id="{00000000-0008-0000-0100-0000FFF8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66678</xdr:rowOff>
    </xdr:to>
    <xdr:sp macro="" textlink="">
      <xdr:nvSpPr>
        <xdr:cNvPr id="61" name="Text Box 2">
          <a:extLst>
            <a:ext uri="{FF2B5EF4-FFF2-40B4-BE49-F238E27FC236}">
              <a16:creationId xmlns:a16="http://schemas.microsoft.com/office/drawing/2014/main" id="{00000000-0008-0000-0100-000000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38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28578</xdr:rowOff>
    </xdr:to>
    <xdr:sp macro="" textlink="">
      <xdr:nvSpPr>
        <xdr:cNvPr id="62" name="Text Box 2">
          <a:extLst>
            <a:ext uri="{FF2B5EF4-FFF2-40B4-BE49-F238E27FC236}">
              <a16:creationId xmlns:a16="http://schemas.microsoft.com/office/drawing/2014/main" id="{00000000-0008-0000-0100-000001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66678</xdr:rowOff>
    </xdr:to>
    <xdr:sp macro="" textlink="">
      <xdr:nvSpPr>
        <xdr:cNvPr id="63" name="Text Box 2">
          <a:extLst>
            <a:ext uri="{FF2B5EF4-FFF2-40B4-BE49-F238E27FC236}">
              <a16:creationId xmlns:a16="http://schemas.microsoft.com/office/drawing/2014/main" id="{00000000-0008-0000-0100-000002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38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64" name="Text Box 2">
          <a:extLst>
            <a:ext uri="{FF2B5EF4-FFF2-40B4-BE49-F238E27FC236}">
              <a16:creationId xmlns:a16="http://schemas.microsoft.com/office/drawing/2014/main" id="{00000000-0008-0000-0100-000003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65" name="Text Box 2">
          <a:extLst>
            <a:ext uri="{FF2B5EF4-FFF2-40B4-BE49-F238E27FC236}">
              <a16:creationId xmlns:a16="http://schemas.microsoft.com/office/drawing/2014/main" id="{00000000-0008-0000-0100-000004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66" name="Text Box 2">
          <a:extLst>
            <a:ext uri="{FF2B5EF4-FFF2-40B4-BE49-F238E27FC236}">
              <a16:creationId xmlns:a16="http://schemas.microsoft.com/office/drawing/2014/main" id="{00000000-0008-0000-0100-000005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76203</xdr:rowOff>
    </xdr:to>
    <xdr:sp macro="" textlink="">
      <xdr:nvSpPr>
        <xdr:cNvPr id="67" name="Text Box 2">
          <a:extLst>
            <a:ext uri="{FF2B5EF4-FFF2-40B4-BE49-F238E27FC236}">
              <a16:creationId xmlns:a16="http://schemas.microsoft.com/office/drawing/2014/main" id="{00000000-0008-0000-0100-000006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47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76203</xdr:rowOff>
    </xdr:to>
    <xdr:sp macro="" textlink="">
      <xdr:nvSpPr>
        <xdr:cNvPr id="68" name="Text Box 2">
          <a:extLst>
            <a:ext uri="{FF2B5EF4-FFF2-40B4-BE49-F238E27FC236}">
              <a16:creationId xmlns:a16="http://schemas.microsoft.com/office/drawing/2014/main" id="{00000000-0008-0000-0100-000007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47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69" name="Text Box 2">
          <a:extLst>
            <a:ext uri="{FF2B5EF4-FFF2-40B4-BE49-F238E27FC236}">
              <a16:creationId xmlns:a16="http://schemas.microsoft.com/office/drawing/2014/main" id="{00000000-0008-0000-0100-000008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70" name="Text Box 2">
          <a:extLst>
            <a:ext uri="{FF2B5EF4-FFF2-40B4-BE49-F238E27FC236}">
              <a16:creationId xmlns:a16="http://schemas.microsoft.com/office/drawing/2014/main" id="{00000000-0008-0000-0100-000009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71" name="Text Box 2">
          <a:extLst>
            <a:ext uri="{FF2B5EF4-FFF2-40B4-BE49-F238E27FC236}">
              <a16:creationId xmlns:a16="http://schemas.microsoft.com/office/drawing/2014/main" id="{00000000-0008-0000-0100-00000A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28578</xdr:rowOff>
    </xdr:to>
    <xdr:sp macro="" textlink="">
      <xdr:nvSpPr>
        <xdr:cNvPr id="72" name="Text Box 2">
          <a:extLst>
            <a:ext uri="{FF2B5EF4-FFF2-40B4-BE49-F238E27FC236}">
              <a16:creationId xmlns:a16="http://schemas.microsoft.com/office/drawing/2014/main" id="{00000000-0008-0000-0100-00000B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28578</xdr:rowOff>
    </xdr:to>
    <xdr:sp macro="" textlink="">
      <xdr:nvSpPr>
        <xdr:cNvPr id="73" name="Text Box 2">
          <a:extLst>
            <a:ext uri="{FF2B5EF4-FFF2-40B4-BE49-F238E27FC236}">
              <a16:creationId xmlns:a16="http://schemas.microsoft.com/office/drawing/2014/main" id="{00000000-0008-0000-0100-00000C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28579</xdr:rowOff>
    </xdr:to>
    <xdr:sp macro="" textlink="">
      <xdr:nvSpPr>
        <xdr:cNvPr id="74" name="Text Box 2">
          <a:extLst>
            <a:ext uri="{FF2B5EF4-FFF2-40B4-BE49-F238E27FC236}">
              <a16:creationId xmlns:a16="http://schemas.microsoft.com/office/drawing/2014/main" id="{1C4A3EA4-18F5-4541-B33B-8C5C7A92E64F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66679</xdr:rowOff>
    </xdr:to>
    <xdr:sp macro="" textlink="">
      <xdr:nvSpPr>
        <xdr:cNvPr id="75" name="Text Box 2">
          <a:extLst>
            <a:ext uri="{FF2B5EF4-FFF2-40B4-BE49-F238E27FC236}">
              <a16:creationId xmlns:a16="http://schemas.microsoft.com/office/drawing/2014/main" id="{6CEE30CF-2461-4E48-9E2C-407100FC5EF3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38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28579</xdr:rowOff>
    </xdr:to>
    <xdr:sp macro="" textlink="">
      <xdr:nvSpPr>
        <xdr:cNvPr id="76" name="Text Box 2">
          <a:extLst>
            <a:ext uri="{FF2B5EF4-FFF2-40B4-BE49-F238E27FC236}">
              <a16:creationId xmlns:a16="http://schemas.microsoft.com/office/drawing/2014/main" id="{F139305F-9B4C-4E93-A7CA-120C4D57DDFA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66679</xdr:rowOff>
    </xdr:to>
    <xdr:sp macro="" textlink="">
      <xdr:nvSpPr>
        <xdr:cNvPr id="77" name="Text Box 2">
          <a:extLst>
            <a:ext uri="{FF2B5EF4-FFF2-40B4-BE49-F238E27FC236}">
              <a16:creationId xmlns:a16="http://schemas.microsoft.com/office/drawing/2014/main" id="{A4672A2F-F966-4DFA-8921-D1908930094A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38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28579</xdr:rowOff>
    </xdr:to>
    <xdr:sp macro="" textlink="">
      <xdr:nvSpPr>
        <xdr:cNvPr id="78" name="Text Box 2">
          <a:extLst>
            <a:ext uri="{FF2B5EF4-FFF2-40B4-BE49-F238E27FC236}">
              <a16:creationId xmlns:a16="http://schemas.microsoft.com/office/drawing/2014/main" id="{B85DDD52-B883-4F06-8B30-FEB28EEFD84D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66679</xdr:rowOff>
    </xdr:to>
    <xdr:sp macro="" textlink="">
      <xdr:nvSpPr>
        <xdr:cNvPr id="79" name="Text Box 2">
          <a:extLst>
            <a:ext uri="{FF2B5EF4-FFF2-40B4-BE49-F238E27FC236}">
              <a16:creationId xmlns:a16="http://schemas.microsoft.com/office/drawing/2014/main" id="{6CD0D352-94AB-4380-A974-06C488756685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38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80" name="Text Box 2">
          <a:extLst>
            <a:ext uri="{FF2B5EF4-FFF2-40B4-BE49-F238E27FC236}">
              <a16:creationId xmlns:a16="http://schemas.microsoft.com/office/drawing/2014/main" id="{93E9BE4A-7369-4506-BA93-382C6604BCFA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81" name="Text Box 2">
          <a:extLst>
            <a:ext uri="{FF2B5EF4-FFF2-40B4-BE49-F238E27FC236}">
              <a16:creationId xmlns:a16="http://schemas.microsoft.com/office/drawing/2014/main" id="{8C2F70AF-148E-45EA-9A60-735680119259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82" name="Text Box 2">
          <a:extLst>
            <a:ext uri="{FF2B5EF4-FFF2-40B4-BE49-F238E27FC236}">
              <a16:creationId xmlns:a16="http://schemas.microsoft.com/office/drawing/2014/main" id="{25A88B9C-3E1C-42A5-9B1E-B196C6DCF474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76204</xdr:rowOff>
    </xdr:to>
    <xdr:sp macro="" textlink="">
      <xdr:nvSpPr>
        <xdr:cNvPr id="83" name="Text Box 2">
          <a:extLst>
            <a:ext uri="{FF2B5EF4-FFF2-40B4-BE49-F238E27FC236}">
              <a16:creationId xmlns:a16="http://schemas.microsoft.com/office/drawing/2014/main" id="{66C25DD3-98D6-426A-AEF3-3AF544DA927C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476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76204</xdr:rowOff>
    </xdr:to>
    <xdr:sp macro="" textlink="">
      <xdr:nvSpPr>
        <xdr:cNvPr id="84" name="Text Box 2">
          <a:extLst>
            <a:ext uri="{FF2B5EF4-FFF2-40B4-BE49-F238E27FC236}">
              <a16:creationId xmlns:a16="http://schemas.microsoft.com/office/drawing/2014/main" id="{6645D631-112F-430F-95B6-DE9C6AFED9BC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476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85" name="Text Box 2">
          <a:extLst>
            <a:ext uri="{FF2B5EF4-FFF2-40B4-BE49-F238E27FC236}">
              <a16:creationId xmlns:a16="http://schemas.microsoft.com/office/drawing/2014/main" id="{0EE8503B-BEE9-4D6F-9CC8-C81E5D5BD12D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86" name="Text Box 2">
          <a:extLst>
            <a:ext uri="{FF2B5EF4-FFF2-40B4-BE49-F238E27FC236}">
              <a16:creationId xmlns:a16="http://schemas.microsoft.com/office/drawing/2014/main" id="{4EF1AC52-C6CA-48D5-99E8-D32289585C90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87" name="Text Box 2">
          <a:extLst>
            <a:ext uri="{FF2B5EF4-FFF2-40B4-BE49-F238E27FC236}">
              <a16:creationId xmlns:a16="http://schemas.microsoft.com/office/drawing/2014/main" id="{BD94FE9C-9EF1-4B72-8EBD-02D363F42D73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28579</xdr:rowOff>
    </xdr:to>
    <xdr:sp macro="" textlink="">
      <xdr:nvSpPr>
        <xdr:cNvPr id="88" name="Text Box 2">
          <a:extLst>
            <a:ext uri="{FF2B5EF4-FFF2-40B4-BE49-F238E27FC236}">
              <a16:creationId xmlns:a16="http://schemas.microsoft.com/office/drawing/2014/main" id="{2136E7DE-DB67-44D4-BE9E-9D93B7D47DA4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28579</xdr:rowOff>
    </xdr:to>
    <xdr:sp macro="" textlink="">
      <xdr:nvSpPr>
        <xdr:cNvPr id="89" name="Text Box 2">
          <a:extLst>
            <a:ext uri="{FF2B5EF4-FFF2-40B4-BE49-F238E27FC236}">
              <a16:creationId xmlns:a16="http://schemas.microsoft.com/office/drawing/2014/main" id="{0F2BF5EA-5E71-4283-B69F-AD72925E2FDF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16210</xdr:rowOff>
    </xdr:to>
    <xdr:sp macro="" textlink="">
      <xdr:nvSpPr>
        <xdr:cNvPr id="90" name="Text Box 2">
          <a:extLst>
            <a:ext uri="{FF2B5EF4-FFF2-40B4-BE49-F238E27FC236}">
              <a16:creationId xmlns:a16="http://schemas.microsoft.com/office/drawing/2014/main" id="{BC118C16-BFDE-4F9C-B2DB-17BB58F095D3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54310</xdr:rowOff>
    </xdr:to>
    <xdr:sp macro="" textlink="">
      <xdr:nvSpPr>
        <xdr:cNvPr id="91" name="Text Box 2">
          <a:extLst>
            <a:ext uri="{FF2B5EF4-FFF2-40B4-BE49-F238E27FC236}">
              <a16:creationId xmlns:a16="http://schemas.microsoft.com/office/drawing/2014/main" id="{85959799-85C5-4A46-A4AE-14C5CB20A8B2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2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16210</xdr:rowOff>
    </xdr:to>
    <xdr:sp macro="" textlink="">
      <xdr:nvSpPr>
        <xdr:cNvPr id="92" name="Text Box 2">
          <a:extLst>
            <a:ext uri="{FF2B5EF4-FFF2-40B4-BE49-F238E27FC236}">
              <a16:creationId xmlns:a16="http://schemas.microsoft.com/office/drawing/2014/main" id="{94FE28FA-6D13-4F8C-88B6-1ED9633DF1DE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54310</xdr:rowOff>
    </xdr:to>
    <xdr:sp macro="" textlink="">
      <xdr:nvSpPr>
        <xdr:cNvPr id="93" name="Text Box 2">
          <a:extLst>
            <a:ext uri="{FF2B5EF4-FFF2-40B4-BE49-F238E27FC236}">
              <a16:creationId xmlns:a16="http://schemas.microsoft.com/office/drawing/2014/main" id="{A474E55E-2792-4212-B5C9-380E6690EDCA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2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16210</xdr:rowOff>
    </xdr:to>
    <xdr:sp macro="" textlink="">
      <xdr:nvSpPr>
        <xdr:cNvPr id="94" name="Text Box 2">
          <a:extLst>
            <a:ext uri="{FF2B5EF4-FFF2-40B4-BE49-F238E27FC236}">
              <a16:creationId xmlns:a16="http://schemas.microsoft.com/office/drawing/2014/main" id="{B156CCE8-4205-49F6-BC7D-1986A604E9C9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54310</xdr:rowOff>
    </xdr:to>
    <xdr:sp macro="" textlink="">
      <xdr:nvSpPr>
        <xdr:cNvPr id="95" name="Text Box 2">
          <a:extLst>
            <a:ext uri="{FF2B5EF4-FFF2-40B4-BE49-F238E27FC236}">
              <a16:creationId xmlns:a16="http://schemas.microsoft.com/office/drawing/2014/main" id="{0D92CAD8-46BB-4A68-BC59-E15135A6FD86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2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96" name="Text Box 2">
          <a:extLst>
            <a:ext uri="{FF2B5EF4-FFF2-40B4-BE49-F238E27FC236}">
              <a16:creationId xmlns:a16="http://schemas.microsoft.com/office/drawing/2014/main" id="{58E9AD0F-C64E-49D6-8B27-371D6B12F21C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97" name="Text Box 2">
          <a:extLst>
            <a:ext uri="{FF2B5EF4-FFF2-40B4-BE49-F238E27FC236}">
              <a16:creationId xmlns:a16="http://schemas.microsoft.com/office/drawing/2014/main" id="{8576E2D5-78FD-41B9-89E1-A285F2E2E660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98" name="Text Box 2">
          <a:extLst>
            <a:ext uri="{FF2B5EF4-FFF2-40B4-BE49-F238E27FC236}">
              <a16:creationId xmlns:a16="http://schemas.microsoft.com/office/drawing/2014/main" id="{20848ED0-1B0B-48E5-9B38-61914B968DBD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63835</xdr:rowOff>
    </xdr:to>
    <xdr:sp macro="" textlink="">
      <xdr:nvSpPr>
        <xdr:cNvPr id="99" name="Text Box 2">
          <a:extLst>
            <a:ext uri="{FF2B5EF4-FFF2-40B4-BE49-F238E27FC236}">
              <a16:creationId xmlns:a16="http://schemas.microsoft.com/office/drawing/2014/main" id="{14896D63-965C-4019-A068-1BE1815046C1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35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63835</xdr:rowOff>
    </xdr:to>
    <xdr:sp macro="" textlink="">
      <xdr:nvSpPr>
        <xdr:cNvPr id="100" name="Text Box 2">
          <a:extLst>
            <a:ext uri="{FF2B5EF4-FFF2-40B4-BE49-F238E27FC236}">
              <a16:creationId xmlns:a16="http://schemas.microsoft.com/office/drawing/2014/main" id="{DC0457BF-FBF6-4746-AF54-CF70D944DA50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35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101" name="Text Box 2">
          <a:extLst>
            <a:ext uri="{FF2B5EF4-FFF2-40B4-BE49-F238E27FC236}">
              <a16:creationId xmlns:a16="http://schemas.microsoft.com/office/drawing/2014/main" id="{FA2D6196-92EA-4299-8E6A-E980740251A1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102" name="Text Box 2">
          <a:extLst>
            <a:ext uri="{FF2B5EF4-FFF2-40B4-BE49-F238E27FC236}">
              <a16:creationId xmlns:a16="http://schemas.microsoft.com/office/drawing/2014/main" id="{1343F78C-82C5-4DEA-9993-A4E44B757FFA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103" name="Text Box 2">
          <a:extLst>
            <a:ext uri="{FF2B5EF4-FFF2-40B4-BE49-F238E27FC236}">
              <a16:creationId xmlns:a16="http://schemas.microsoft.com/office/drawing/2014/main" id="{9B7171AF-F26E-4A69-85CF-B1CA4C098443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16210</xdr:rowOff>
    </xdr:to>
    <xdr:sp macro="" textlink="">
      <xdr:nvSpPr>
        <xdr:cNvPr id="104" name="Text Box 2">
          <a:extLst>
            <a:ext uri="{FF2B5EF4-FFF2-40B4-BE49-F238E27FC236}">
              <a16:creationId xmlns:a16="http://schemas.microsoft.com/office/drawing/2014/main" id="{D5F349F6-2738-4620-80A1-1DBA68070ECF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16210</xdr:rowOff>
    </xdr:to>
    <xdr:sp macro="" textlink="">
      <xdr:nvSpPr>
        <xdr:cNvPr id="105" name="Text Box 2">
          <a:extLst>
            <a:ext uri="{FF2B5EF4-FFF2-40B4-BE49-F238E27FC236}">
              <a16:creationId xmlns:a16="http://schemas.microsoft.com/office/drawing/2014/main" id="{2EFC00B0-BF9D-48C6-88F3-A5C5D6CA08E4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25087</xdr:rowOff>
    </xdr:to>
    <xdr:sp macro="" textlink="">
      <xdr:nvSpPr>
        <xdr:cNvPr id="106" name="Text Box 2">
          <a:extLst>
            <a:ext uri="{FF2B5EF4-FFF2-40B4-BE49-F238E27FC236}">
              <a16:creationId xmlns:a16="http://schemas.microsoft.com/office/drawing/2014/main" id="{D3A5C8D9-6E9B-48DC-8FBE-0E015EB37F30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63187</xdr:rowOff>
    </xdr:to>
    <xdr:sp macro="" textlink="">
      <xdr:nvSpPr>
        <xdr:cNvPr id="107" name="Text Box 2">
          <a:extLst>
            <a:ext uri="{FF2B5EF4-FFF2-40B4-BE49-F238E27FC236}">
              <a16:creationId xmlns:a16="http://schemas.microsoft.com/office/drawing/2014/main" id="{168485FA-B623-4D9C-9C11-CF0C6F467AB7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346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25087</xdr:rowOff>
    </xdr:to>
    <xdr:sp macro="" textlink="">
      <xdr:nvSpPr>
        <xdr:cNvPr id="108" name="Text Box 2">
          <a:extLst>
            <a:ext uri="{FF2B5EF4-FFF2-40B4-BE49-F238E27FC236}">
              <a16:creationId xmlns:a16="http://schemas.microsoft.com/office/drawing/2014/main" id="{8BA43BAB-B58C-4002-9679-B351294E3751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63187</xdr:rowOff>
    </xdr:to>
    <xdr:sp macro="" textlink="">
      <xdr:nvSpPr>
        <xdr:cNvPr id="109" name="Text Box 2">
          <a:extLst>
            <a:ext uri="{FF2B5EF4-FFF2-40B4-BE49-F238E27FC236}">
              <a16:creationId xmlns:a16="http://schemas.microsoft.com/office/drawing/2014/main" id="{B5C953A0-C9F3-4D2B-8DAB-A1D8C5AA6E91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346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25087</xdr:rowOff>
    </xdr:to>
    <xdr:sp macro="" textlink="">
      <xdr:nvSpPr>
        <xdr:cNvPr id="110" name="Text Box 2">
          <a:extLst>
            <a:ext uri="{FF2B5EF4-FFF2-40B4-BE49-F238E27FC236}">
              <a16:creationId xmlns:a16="http://schemas.microsoft.com/office/drawing/2014/main" id="{0BB3ED72-FF08-4FA7-A8B2-5F8C1C2B999A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63187</xdr:rowOff>
    </xdr:to>
    <xdr:sp macro="" textlink="">
      <xdr:nvSpPr>
        <xdr:cNvPr id="111" name="Text Box 2">
          <a:extLst>
            <a:ext uri="{FF2B5EF4-FFF2-40B4-BE49-F238E27FC236}">
              <a16:creationId xmlns:a16="http://schemas.microsoft.com/office/drawing/2014/main" id="{0655DFAE-449A-4F8B-B194-20498D6F5870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346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112" name="Text Box 2">
          <a:extLst>
            <a:ext uri="{FF2B5EF4-FFF2-40B4-BE49-F238E27FC236}">
              <a16:creationId xmlns:a16="http://schemas.microsoft.com/office/drawing/2014/main" id="{5BCF93F6-8BD6-41AD-BD62-386FE4AFDDCA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113" name="Text Box 2">
          <a:extLst>
            <a:ext uri="{FF2B5EF4-FFF2-40B4-BE49-F238E27FC236}">
              <a16:creationId xmlns:a16="http://schemas.microsoft.com/office/drawing/2014/main" id="{E087DD37-3EF4-454D-8F87-C02F04F8FE94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114" name="Text Box 2">
          <a:extLst>
            <a:ext uri="{FF2B5EF4-FFF2-40B4-BE49-F238E27FC236}">
              <a16:creationId xmlns:a16="http://schemas.microsoft.com/office/drawing/2014/main" id="{1152F070-A897-4998-8EB7-D8DD8729653F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72712</xdr:rowOff>
    </xdr:to>
    <xdr:sp macro="" textlink="">
      <xdr:nvSpPr>
        <xdr:cNvPr id="115" name="Text Box 2">
          <a:extLst>
            <a:ext uri="{FF2B5EF4-FFF2-40B4-BE49-F238E27FC236}">
              <a16:creationId xmlns:a16="http://schemas.microsoft.com/office/drawing/2014/main" id="{EA54BCC6-DB91-49D6-947A-EA70F287344C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441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72712</xdr:rowOff>
    </xdr:to>
    <xdr:sp macro="" textlink="">
      <xdr:nvSpPr>
        <xdr:cNvPr id="116" name="Text Box 2">
          <a:extLst>
            <a:ext uri="{FF2B5EF4-FFF2-40B4-BE49-F238E27FC236}">
              <a16:creationId xmlns:a16="http://schemas.microsoft.com/office/drawing/2014/main" id="{6AEE7129-9F57-4466-8E23-D97D05AD87A0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441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117" name="Text Box 2">
          <a:extLst>
            <a:ext uri="{FF2B5EF4-FFF2-40B4-BE49-F238E27FC236}">
              <a16:creationId xmlns:a16="http://schemas.microsoft.com/office/drawing/2014/main" id="{F9A4A89E-1152-4ABE-AD31-FE3945A8F893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118" name="Text Box 2">
          <a:extLst>
            <a:ext uri="{FF2B5EF4-FFF2-40B4-BE49-F238E27FC236}">
              <a16:creationId xmlns:a16="http://schemas.microsoft.com/office/drawing/2014/main" id="{B5A228D6-FD03-4203-BB7F-56D0A8A3DAF6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119" name="Text Box 2">
          <a:extLst>
            <a:ext uri="{FF2B5EF4-FFF2-40B4-BE49-F238E27FC236}">
              <a16:creationId xmlns:a16="http://schemas.microsoft.com/office/drawing/2014/main" id="{2DB4E348-0BF9-4CBC-B51C-3C82CB260E57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25087</xdr:rowOff>
    </xdr:to>
    <xdr:sp macro="" textlink="">
      <xdr:nvSpPr>
        <xdr:cNvPr id="120" name="Text Box 2">
          <a:extLst>
            <a:ext uri="{FF2B5EF4-FFF2-40B4-BE49-F238E27FC236}">
              <a16:creationId xmlns:a16="http://schemas.microsoft.com/office/drawing/2014/main" id="{146EE09D-0C13-476B-9918-3F2636C0BD05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25087</xdr:rowOff>
    </xdr:to>
    <xdr:sp macro="" textlink="">
      <xdr:nvSpPr>
        <xdr:cNvPr id="121" name="Text Box 2">
          <a:extLst>
            <a:ext uri="{FF2B5EF4-FFF2-40B4-BE49-F238E27FC236}">
              <a16:creationId xmlns:a16="http://schemas.microsoft.com/office/drawing/2014/main" id="{A6D4FEB9-86CF-44AE-AEAE-531C94412E87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25088</xdr:rowOff>
    </xdr:to>
    <xdr:sp macro="" textlink="">
      <xdr:nvSpPr>
        <xdr:cNvPr id="122" name="Text Box 2">
          <a:extLst>
            <a:ext uri="{FF2B5EF4-FFF2-40B4-BE49-F238E27FC236}">
              <a16:creationId xmlns:a16="http://schemas.microsoft.com/office/drawing/2014/main" id="{752F678D-D527-41DB-9B94-1D2654DB7D82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63188</xdr:rowOff>
    </xdr:to>
    <xdr:sp macro="" textlink="">
      <xdr:nvSpPr>
        <xdr:cNvPr id="123" name="Text Box 2">
          <a:extLst>
            <a:ext uri="{FF2B5EF4-FFF2-40B4-BE49-F238E27FC236}">
              <a16:creationId xmlns:a16="http://schemas.microsoft.com/office/drawing/2014/main" id="{1CD67C62-A660-4049-A26B-08067D1EBD7B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346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25088</xdr:rowOff>
    </xdr:to>
    <xdr:sp macro="" textlink="">
      <xdr:nvSpPr>
        <xdr:cNvPr id="124" name="Text Box 2">
          <a:extLst>
            <a:ext uri="{FF2B5EF4-FFF2-40B4-BE49-F238E27FC236}">
              <a16:creationId xmlns:a16="http://schemas.microsoft.com/office/drawing/2014/main" id="{C31C2E14-A58B-4CB1-A83C-0D6D1F04CAA0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63188</xdr:rowOff>
    </xdr:to>
    <xdr:sp macro="" textlink="">
      <xdr:nvSpPr>
        <xdr:cNvPr id="125" name="Text Box 2">
          <a:extLst>
            <a:ext uri="{FF2B5EF4-FFF2-40B4-BE49-F238E27FC236}">
              <a16:creationId xmlns:a16="http://schemas.microsoft.com/office/drawing/2014/main" id="{F6B299F7-8C82-45D2-BD47-F9B14C0348E0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346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25088</xdr:rowOff>
    </xdr:to>
    <xdr:sp macro="" textlink="">
      <xdr:nvSpPr>
        <xdr:cNvPr id="126" name="Text Box 2">
          <a:extLst>
            <a:ext uri="{FF2B5EF4-FFF2-40B4-BE49-F238E27FC236}">
              <a16:creationId xmlns:a16="http://schemas.microsoft.com/office/drawing/2014/main" id="{051739F0-77A1-4EFD-83C0-F260769F27E7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63188</xdr:rowOff>
    </xdr:to>
    <xdr:sp macro="" textlink="">
      <xdr:nvSpPr>
        <xdr:cNvPr id="127" name="Text Box 2">
          <a:extLst>
            <a:ext uri="{FF2B5EF4-FFF2-40B4-BE49-F238E27FC236}">
              <a16:creationId xmlns:a16="http://schemas.microsoft.com/office/drawing/2014/main" id="{DDB85389-8FA9-471F-9738-7A8517EBCD82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346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128" name="Text Box 2">
          <a:extLst>
            <a:ext uri="{FF2B5EF4-FFF2-40B4-BE49-F238E27FC236}">
              <a16:creationId xmlns:a16="http://schemas.microsoft.com/office/drawing/2014/main" id="{A3D052DB-596F-45FF-9417-FB5419809B9A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129" name="Text Box 2">
          <a:extLst>
            <a:ext uri="{FF2B5EF4-FFF2-40B4-BE49-F238E27FC236}">
              <a16:creationId xmlns:a16="http://schemas.microsoft.com/office/drawing/2014/main" id="{441592DD-1B92-4D4E-80C3-991481DCDD3D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130" name="Text Box 2">
          <a:extLst>
            <a:ext uri="{FF2B5EF4-FFF2-40B4-BE49-F238E27FC236}">
              <a16:creationId xmlns:a16="http://schemas.microsoft.com/office/drawing/2014/main" id="{698196C2-18D2-442F-8A5E-5148BEFE7ED1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72713</xdr:rowOff>
    </xdr:to>
    <xdr:sp macro="" textlink="">
      <xdr:nvSpPr>
        <xdr:cNvPr id="131" name="Text Box 2">
          <a:extLst>
            <a:ext uri="{FF2B5EF4-FFF2-40B4-BE49-F238E27FC236}">
              <a16:creationId xmlns:a16="http://schemas.microsoft.com/office/drawing/2014/main" id="{F78AA7C0-3E84-4C56-85FC-0463ADD50C56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44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72713</xdr:rowOff>
    </xdr:to>
    <xdr:sp macro="" textlink="">
      <xdr:nvSpPr>
        <xdr:cNvPr id="132" name="Text Box 2">
          <a:extLst>
            <a:ext uri="{FF2B5EF4-FFF2-40B4-BE49-F238E27FC236}">
              <a16:creationId xmlns:a16="http://schemas.microsoft.com/office/drawing/2014/main" id="{6D9CD88F-D67C-4061-9FCE-FC96E72C1FE9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44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133" name="Text Box 2">
          <a:extLst>
            <a:ext uri="{FF2B5EF4-FFF2-40B4-BE49-F238E27FC236}">
              <a16:creationId xmlns:a16="http://schemas.microsoft.com/office/drawing/2014/main" id="{AEFEEB56-7A1D-4A93-9C03-19F840937114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134" name="Text Box 2">
          <a:extLst>
            <a:ext uri="{FF2B5EF4-FFF2-40B4-BE49-F238E27FC236}">
              <a16:creationId xmlns:a16="http://schemas.microsoft.com/office/drawing/2014/main" id="{A9C95600-6574-4C35-B9C4-B81F283B97A8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135" name="Text Box 2">
          <a:extLst>
            <a:ext uri="{FF2B5EF4-FFF2-40B4-BE49-F238E27FC236}">
              <a16:creationId xmlns:a16="http://schemas.microsoft.com/office/drawing/2014/main" id="{FE4881DE-27E8-4926-98CB-56A14F0ECF3D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25088</xdr:rowOff>
    </xdr:to>
    <xdr:sp macro="" textlink="">
      <xdr:nvSpPr>
        <xdr:cNvPr id="136" name="Text Box 2">
          <a:extLst>
            <a:ext uri="{FF2B5EF4-FFF2-40B4-BE49-F238E27FC236}">
              <a16:creationId xmlns:a16="http://schemas.microsoft.com/office/drawing/2014/main" id="{3E6B17EA-E1A1-4841-AF07-01EC66642AE3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25088</xdr:rowOff>
    </xdr:to>
    <xdr:sp macro="" textlink="">
      <xdr:nvSpPr>
        <xdr:cNvPr id="137" name="Text Box 2">
          <a:extLst>
            <a:ext uri="{FF2B5EF4-FFF2-40B4-BE49-F238E27FC236}">
              <a16:creationId xmlns:a16="http://schemas.microsoft.com/office/drawing/2014/main" id="{22023A8D-9D46-491E-B0E0-A4654858EA6C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59531</xdr:rowOff>
    </xdr:to>
    <xdr:sp macro="" textlink="">
      <xdr:nvSpPr>
        <xdr:cNvPr id="138" name="Text Box 2">
          <a:extLst>
            <a:ext uri="{FF2B5EF4-FFF2-40B4-BE49-F238E27FC236}">
              <a16:creationId xmlns:a16="http://schemas.microsoft.com/office/drawing/2014/main" id="{68EFAFDE-523C-4E21-A031-79B35695E45D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23812</xdr:rowOff>
    </xdr:to>
    <xdr:sp macro="" textlink="">
      <xdr:nvSpPr>
        <xdr:cNvPr id="139" name="Text Box 2">
          <a:extLst>
            <a:ext uri="{FF2B5EF4-FFF2-40B4-BE49-F238E27FC236}">
              <a16:creationId xmlns:a16="http://schemas.microsoft.com/office/drawing/2014/main" id="{4C2FF782-2DE9-4A8D-A9A4-67C7E7C0D2BE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59531</xdr:rowOff>
    </xdr:to>
    <xdr:sp macro="" textlink="">
      <xdr:nvSpPr>
        <xdr:cNvPr id="140" name="Text Box 2">
          <a:extLst>
            <a:ext uri="{FF2B5EF4-FFF2-40B4-BE49-F238E27FC236}">
              <a16:creationId xmlns:a16="http://schemas.microsoft.com/office/drawing/2014/main" id="{B0860649-179A-4FC9-BCD2-6FBE47F1FE52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23812</xdr:rowOff>
    </xdr:to>
    <xdr:sp macro="" textlink="">
      <xdr:nvSpPr>
        <xdr:cNvPr id="141" name="Text Box 2">
          <a:extLst>
            <a:ext uri="{FF2B5EF4-FFF2-40B4-BE49-F238E27FC236}">
              <a16:creationId xmlns:a16="http://schemas.microsoft.com/office/drawing/2014/main" id="{6E910DAA-9C1B-466C-911B-105E4A77EA83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59531</xdr:rowOff>
    </xdr:to>
    <xdr:sp macro="" textlink="">
      <xdr:nvSpPr>
        <xdr:cNvPr id="142" name="Text Box 2">
          <a:extLst>
            <a:ext uri="{FF2B5EF4-FFF2-40B4-BE49-F238E27FC236}">
              <a16:creationId xmlns:a16="http://schemas.microsoft.com/office/drawing/2014/main" id="{FDA32A70-83B6-4955-9BA0-04B8DC2ABB92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30956</xdr:rowOff>
    </xdr:to>
    <xdr:sp macro="" textlink="">
      <xdr:nvSpPr>
        <xdr:cNvPr id="143" name="Text Box 2">
          <a:extLst>
            <a:ext uri="{FF2B5EF4-FFF2-40B4-BE49-F238E27FC236}">
              <a16:creationId xmlns:a16="http://schemas.microsoft.com/office/drawing/2014/main" id="{7A0E97A0-A612-4639-B57B-1380ABE7F141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30956</xdr:rowOff>
    </xdr:to>
    <xdr:sp macro="" textlink="">
      <xdr:nvSpPr>
        <xdr:cNvPr id="144" name="Text Box 2">
          <a:extLst>
            <a:ext uri="{FF2B5EF4-FFF2-40B4-BE49-F238E27FC236}">
              <a16:creationId xmlns:a16="http://schemas.microsoft.com/office/drawing/2014/main" id="{CFA338FD-1951-4351-8931-19D8045D313C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30956</xdr:rowOff>
    </xdr:to>
    <xdr:sp macro="" textlink="">
      <xdr:nvSpPr>
        <xdr:cNvPr id="145" name="Text Box 2">
          <a:extLst>
            <a:ext uri="{FF2B5EF4-FFF2-40B4-BE49-F238E27FC236}">
              <a16:creationId xmlns:a16="http://schemas.microsoft.com/office/drawing/2014/main" id="{32383F20-53E4-47D3-9D57-AD467EB48FBF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69056</xdr:rowOff>
    </xdr:to>
    <xdr:sp macro="" textlink="">
      <xdr:nvSpPr>
        <xdr:cNvPr id="146" name="Text Box 2">
          <a:extLst>
            <a:ext uri="{FF2B5EF4-FFF2-40B4-BE49-F238E27FC236}">
              <a16:creationId xmlns:a16="http://schemas.microsoft.com/office/drawing/2014/main" id="{EE2D4F04-ECEF-4B35-A0D0-CA1D278BD1B4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69056</xdr:rowOff>
    </xdr:to>
    <xdr:sp macro="" textlink="">
      <xdr:nvSpPr>
        <xdr:cNvPr id="147" name="Text Box 2">
          <a:extLst>
            <a:ext uri="{FF2B5EF4-FFF2-40B4-BE49-F238E27FC236}">
              <a16:creationId xmlns:a16="http://schemas.microsoft.com/office/drawing/2014/main" id="{7B9EAEF7-42DF-4E71-8EBC-CC03B53A1919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30956</xdr:rowOff>
    </xdr:to>
    <xdr:sp macro="" textlink="">
      <xdr:nvSpPr>
        <xdr:cNvPr id="148" name="Text Box 2">
          <a:extLst>
            <a:ext uri="{FF2B5EF4-FFF2-40B4-BE49-F238E27FC236}">
              <a16:creationId xmlns:a16="http://schemas.microsoft.com/office/drawing/2014/main" id="{AD4770CE-F93D-4C25-B875-756754E59531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30956</xdr:rowOff>
    </xdr:to>
    <xdr:sp macro="" textlink="">
      <xdr:nvSpPr>
        <xdr:cNvPr id="149" name="Text Box 2">
          <a:extLst>
            <a:ext uri="{FF2B5EF4-FFF2-40B4-BE49-F238E27FC236}">
              <a16:creationId xmlns:a16="http://schemas.microsoft.com/office/drawing/2014/main" id="{1C320269-526E-4CE3-B12D-6D3459E40E44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30956</xdr:rowOff>
    </xdr:to>
    <xdr:sp macro="" textlink="">
      <xdr:nvSpPr>
        <xdr:cNvPr id="150" name="Text Box 2">
          <a:extLst>
            <a:ext uri="{FF2B5EF4-FFF2-40B4-BE49-F238E27FC236}">
              <a16:creationId xmlns:a16="http://schemas.microsoft.com/office/drawing/2014/main" id="{0AE9A188-D97D-4352-97D7-65D3EB9BC0FD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23812</xdr:rowOff>
    </xdr:to>
    <xdr:sp macro="" textlink="">
      <xdr:nvSpPr>
        <xdr:cNvPr id="151" name="Text Box 2">
          <a:extLst>
            <a:ext uri="{FF2B5EF4-FFF2-40B4-BE49-F238E27FC236}">
              <a16:creationId xmlns:a16="http://schemas.microsoft.com/office/drawing/2014/main" id="{3FC196D7-AF15-44EE-B91D-0CE7199BCAEB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23812</xdr:rowOff>
    </xdr:to>
    <xdr:sp macro="" textlink="">
      <xdr:nvSpPr>
        <xdr:cNvPr id="152" name="Text Box 2">
          <a:extLst>
            <a:ext uri="{FF2B5EF4-FFF2-40B4-BE49-F238E27FC236}">
              <a16:creationId xmlns:a16="http://schemas.microsoft.com/office/drawing/2014/main" id="{2543DADD-9F11-4651-B3CF-43E4A13E85F7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69056</xdr:rowOff>
    </xdr:to>
    <xdr:sp macro="" textlink="">
      <xdr:nvSpPr>
        <xdr:cNvPr id="153" name="Text Box 2">
          <a:extLst>
            <a:ext uri="{FF2B5EF4-FFF2-40B4-BE49-F238E27FC236}">
              <a16:creationId xmlns:a16="http://schemas.microsoft.com/office/drawing/2014/main" id="{388BDD1C-EF2F-4601-9AE8-8E1FA0024B5B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69056</xdr:rowOff>
    </xdr:to>
    <xdr:sp macro="" textlink="">
      <xdr:nvSpPr>
        <xdr:cNvPr id="154" name="Text Box 2">
          <a:extLst>
            <a:ext uri="{FF2B5EF4-FFF2-40B4-BE49-F238E27FC236}">
              <a16:creationId xmlns:a16="http://schemas.microsoft.com/office/drawing/2014/main" id="{7DE31A2A-C76B-434C-9CE2-D3521235BBE3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69056</xdr:rowOff>
    </xdr:to>
    <xdr:sp macro="" textlink="">
      <xdr:nvSpPr>
        <xdr:cNvPr id="155" name="Text Box 2">
          <a:extLst>
            <a:ext uri="{FF2B5EF4-FFF2-40B4-BE49-F238E27FC236}">
              <a16:creationId xmlns:a16="http://schemas.microsoft.com/office/drawing/2014/main" id="{BE3ECE60-2E6E-402D-96BC-A0031D0A1A75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40481</xdr:rowOff>
    </xdr:to>
    <xdr:sp macro="" textlink="">
      <xdr:nvSpPr>
        <xdr:cNvPr id="156" name="Text Box 2">
          <a:extLst>
            <a:ext uri="{FF2B5EF4-FFF2-40B4-BE49-F238E27FC236}">
              <a16:creationId xmlns:a16="http://schemas.microsoft.com/office/drawing/2014/main" id="{4C3046AA-BDE4-41FA-A1D3-A25D501BD954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40481</xdr:rowOff>
    </xdr:to>
    <xdr:sp macro="" textlink="">
      <xdr:nvSpPr>
        <xdr:cNvPr id="157" name="Text Box 2">
          <a:extLst>
            <a:ext uri="{FF2B5EF4-FFF2-40B4-BE49-F238E27FC236}">
              <a16:creationId xmlns:a16="http://schemas.microsoft.com/office/drawing/2014/main" id="{329B5B7B-4206-4349-8AD9-0807201BBF59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40481</xdr:rowOff>
    </xdr:to>
    <xdr:sp macro="" textlink="">
      <xdr:nvSpPr>
        <xdr:cNvPr id="158" name="Text Box 2">
          <a:extLst>
            <a:ext uri="{FF2B5EF4-FFF2-40B4-BE49-F238E27FC236}">
              <a16:creationId xmlns:a16="http://schemas.microsoft.com/office/drawing/2014/main" id="{37CD2A7B-B70B-46E9-989A-D842ED50A29A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78581</xdr:rowOff>
    </xdr:to>
    <xdr:sp macro="" textlink="">
      <xdr:nvSpPr>
        <xdr:cNvPr id="159" name="Text Box 2">
          <a:extLst>
            <a:ext uri="{FF2B5EF4-FFF2-40B4-BE49-F238E27FC236}">
              <a16:creationId xmlns:a16="http://schemas.microsoft.com/office/drawing/2014/main" id="{DF7A6282-9D87-4175-ADE9-A51DE0C735E4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4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78581</xdr:rowOff>
    </xdr:to>
    <xdr:sp macro="" textlink="">
      <xdr:nvSpPr>
        <xdr:cNvPr id="160" name="Text Box 2">
          <a:extLst>
            <a:ext uri="{FF2B5EF4-FFF2-40B4-BE49-F238E27FC236}">
              <a16:creationId xmlns:a16="http://schemas.microsoft.com/office/drawing/2014/main" id="{9AF238EF-DE51-4FC0-BE40-3FBF7339AA67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4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40481</xdr:rowOff>
    </xdr:to>
    <xdr:sp macro="" textlink="">
      <xdr:nvSpPr>
        <xdr:cNvPr id="161" name="Text Box 2">
          <a:extLst>
            <a:ext uri="{FF2B5EF4-FFF2-40B4-BE49-F238E27FC236}">
              <a16:creationId xmlns:a16="http://schemas.microsoft.com/office/drawing/2014/main" id="{AE80E220-DC0B-47B9-9B19-02742723416E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40481</xdr:rowOff>
    </xdr:to>
    <xdr:sp macro="" textlink="">
      <xdr:nvSpPr>
        <xdr:cNvPr id="162" name="Text Box 2">
          <a:extLst>
            <a:ext uri="{FF2B5EF4-FFF2-40B4-BE49-F238E27FC236}">
              <a16:creationId xmlns:a16="http://schemas.microsoft.com/office/drawing/2014/main" id="{F1B2C9EC-CDE8-4F7E-983C-513073B6C697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40481</xdr:rowOff>
    </xdr:to>
    <xdr:sp macro="" textlink="">
      <xdr:nvSpPr>
        <xdr:cNvPr id="163" name="Text Box 2">
          <a:extLst>
            <a:ext uri="{FF2B5EF4-FFF2-40B4-BE49-F238E27FC236}">
              <a16:creationId xmlns:a16="http://schemas.microsoft.com/office/drawing/2014/main" id="{A107D4E6-EFD3-43E5-97FB-E6C73C891AD1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Y164"/>
  <sheetViews>
    <sheetView tabSelected="1" topLeftCell="D1" zoomScale="75" zoomScaleNormal="75" workbookViewId="0">
      <selection activeCell="AJ16" sqref="AJ16"/>
    </sheetView>
  </sheetViews>
  <sheetFormatPr defaultColWidth="9.140625" defaultRowHeight="12.75"/>
  <cols>
    <col min="1" max="1" width="3.28515625" style="55" bestFit="1" customWidth="1"/>
    <col min="2" max="2" width="4.28515625" style="56" customWidth="1"/>
    <col min="3" max="4" width="3.28515625" style="56" bestFit="1" customWidth="1"/>
    <col min="5" max="5" width="24.28515625" style="55" customWidth="1"/>
    <col min="6" max="6" width="4.7109375" style="58" customWidth="1"/>
    <col min="7" max="7" width="5.85546875" style="55" customWidth="1"/>
    <col min="8" max="8" width="7.7109375" style="55" customWidth="1"/>
    <col min="9" max="9" width="9.7109375" style="97" customWidth="1"/>
    <col min="10" max="10" width="9.85546875" style="188" customWidth="1"/>
    <col min="11" max="11" width="8.28515625" style="187" customWidth="1"/>
    <col min="12" max="12" width="7.85546875" style="187" customWidth="1"/>
    <col min="13" max="13" width="8.5703125" style="187" customWidth="1"/>
    <col min="14" max="14" width="9.85546875" style="188" customWidth="1"/>
    <col min="15" max="15" width="8.28515625" style="187" customWidth="1"/>
    <col min="16" max="16" width="7.85546875" style="187" customWidth="1"/>
    <col min="17" max="17" width="8.5703125" style="187" customWidth="1"/>
    <col min="18" max="19" width="9.42578125" style="124" customWidth="1"/>
    <col min="20" max="20" width="9.28515625" style="124" customWidth="1"/>
    <col min="21" max="21" width="29.140625" style="55" customWidth="1"/>
    <col min="22" max="22" width="8.5703125" style="125" customWidth="1"/>
    <col min="23" max="23" width="7.7109375" style="126" customWidth="1"/>
    <col min="24" max="24" width="6.140625" style="358" customWidth="1"/>
    <col min="25" max="25" width="7.42578125" style="57" customWidth="1"/>
    <col min="26" max="16384" width="9.140625" style="55"/>
  </cols>
  <sheetData>
    <row r="2" spans="1:25">
      <c r="A2" s="504" t="s">
        <v>56</v>
      </c>
      <c r="B2" s="504"/>
      <c r="C2" s="504"/>
      <c r="D2" s="504"/>
      <c r="E2" s="504"/>
      <c r="F2" s="504"/>
      <c r="G2" s="504"/>
      <c r="H2" s="504"/>
      <c r="I2" s="505"/>
      <c r="J2" s="506"/>
      <c r="K2" s="504"/>
      <c r="L2" s="504"/>
      <c r="M2" s="504"/>
      <c r="N2" s="504"/>
      <c r="O2" s="504"/>
      <c r="P2" s="504"/>
      <c r="Q2" s="504"/>
      <c r="R2" s="504"/>
      <c r="S2" s="504"/>
      <c r="T2" s="507"/>
      <c r="U2" s="90" t="s">
        <v>0</v>
      </c>
      <c r="V2" s="90" t="s">
        <v>31</v>
      </c>
      <c r="W2" s="342"/>
      <c r="X2" s="344"/>
    </row>
    <row r="3" spans="1:25" s="236" customFormat="1" ht="15.75">
      <c r="A3" s="534" t="s">
        <v>227</v>
      </c>
      <c r="B3" s="534"/>
      <c r="C3" s="534"/>
      <c r="D3" s="534"/>
      <c r="E3" s="534"/>
      <c r="F3" s="534"/>
      <c r="G3" s="534"/>
      <c r="H3" s="534"/>
      <c r="I3" s="534"/>
      <c r="J3" s="534"/>
      <c r="K3" s="534"/>
      <c r="L3" s="534"/>
      <c r="M3" s="534"/>
      <c r="N3" s="534"/>
      <c r="O3" s="534"/>
      <c r="P3" s="534"/>
      <c r="Q3" s="534"/>
      <c r="R3" s="534"/>
      <c r="S3" s="534"/>
      <c r="T3" s="534"/>
      <c r="U3" s="335"/>
      <c r="V3" s="335"/>
      <c r="W3" s="360"/>
      <c r="X3" s="345"/>
      <c r="Y3" s="335"/>
    </row>
    <row r="4" spans="1:25">
      <c r="A4" s="91"/>
      <c r="B4" s="111"/>
      <c r="C4" s="111"/>
      <c r="D4" s="111"/>
      <c r="E4" s="91"/>
      <c r="F4" s="91"/>
      <c r="G4" s="91"/>
      <c r="H4" s="91"/>
      <c r="I4" s="112"/>
      <c r="J4" s="213"/>
      <c r="K4" s="115"/>
      <c r="L4" s="115"/>
      <c r="M4" s="115"/>
      <c r="N4" s="213"/>
      <c r="O4" s="115"/>
      <c r="P4" s="115"/>
      <c r="Q4" s="115"/>
      <c r="R4" s="113"/>
      <c r="S4" s="113"/>
      <c r="T4" s="113"/>
      <c r="U4" s="297"/>
      <c r="V4" s="55"/>
      <c r="W4" s="361"/>
      <c r="X4" s="346"/>
      <c r="Y4" s="55"/>
    </row>
    <row r="5" spans="1:25">
      <c r="A5" s="538" t="s">
        <v>80</v>
      </c>
      <c r="B5" s="538"/>
      <c r="C5" s="538"/>
      <c r="D5" s="538"/>
      <c r="E5" s="538"/>
      <c r="F5" s="538"/>
      <c r="G5" s="538"/>
      <c r="H5" s="538"/>
      <c r="I5" s="538"/>
      <c r="J5" s="539"/>
      <c r="K5" s="538"/>
      <c r="L5" s="538"/>
      <c r="M5" s="538"/>
      <c r="N5" s="538"/>
      <c r="O5" s="538"/>
      <c r="P5" s="538"/>
      <c r="Q5" s="538"/>
      <c r="R5" s="538"/>
      <c r="S5" s="538"/>
      <c r="T5" s="538"/>
      <c r="U5" s="538"/>
      <c r="V5" s="538"/>
      <c r="W5" s="538"/>
      <c r="X5" s="538"/>
      <c r="Y5" s="538"/>
    </row>
    <row r="6" spans="1:25" ht="13.5" thickBot="1">
      <c r="A6" s="114"/>
      <c r="B6" s="111"/>
      <c r="C6" s="111"/>
      <c r="D6" s="111"/>
      <c r="E6" s="322"/>
      <c r="F6" s="321"/>
      <c r="G6" s="322"/>
      <c r="H6" s="322"/>
      <c r="I6" s="115"/>
      <c r="J6" s="214"/>
      <c r="K6" s="115"/>
      <c r="L6" s="115"/>
      <c r="M6" s="189"/>
      <c r="N6" s="214"/>
      <c r="O6" s="115"/>
      <c r="P6" s="115"/>
      <c r="Q6" s="189"/>
      <c r="R6" s="116"/>
      <c r="S6" s="116"/>
      <c r="T6" s="116"/>
      <c r="U6" s="117"/>
      <c r="V6" s="55" t="s">
        <v>85</v>
      </c>
      <c r="W6" s="361"/>
      <c r="X6" s="346"/>
      <c r="Y6" s="117"/>
    </row>
    <row r="7" spans="1:25" s="325" customFormat="1" ht="12">
      <c r="A7" s="514" t="s">
        <v>1</v>
      </c>
      <c r="B7" s="521" t="s">
        <v>2</v>
      </c>
      <c r="C7" s="524" t="s">
        <v>3</v>
      </c>
      <c r="D7" s="524" t="s">
        <v>3</v>
      </c>
      <c r="E7" s="535" t="s">
        <v>4</v>
      </c>
      <c r="F7" s="509" t="s">
        <v>52</v>
      </c>
      <c r="G7" s="509" t="s">
        <v>5</v>
      </c>
      <c r="H7" s="540" t="s">
        <v>6</v>
      </c>
      <c r="I7" s="542" t="s">
        <v>216</v>
      </c>
      <c r="J7" s="512" t="s">
        <v>217</v>
      </c>
      <c r="K7" s="492"/>
      <c r="L7" s="492"/>
      <c r="M7" s="513"/>
      <c r="N7" s="491" t="s">
        <v>218</v>
      </c>
      <c r="O7" s="492"/>
      <c r="P7" s="492"/>
      <c r="Q7" s="492"/>
      <c r="R7" s="527" t="s">
        <v>219</v>
      </c>
      <c r="S7" s="496" t="s">
        <v>220</v>
      </c>
      <c r="T7" s="496" t="s">
        <v>221</v>
      </c>
      <c r="U7" s="545" t="s">
        <v>222</v>
      </c>
      <c r="V7" s="546"/>
      <c r="W7" s="547"/>
      <c r="X7" s="499" t="s">
        <v>223</v>
      </c>
      <c r="Y7" s="482" t="s">
        <v>126</v>
      </c>
    </row>
    <row r="8" spans="1:25" s="325" customFormat="1" thickBot="1">
      <c r="A8" s="515"/>
      <c r="B8" s="522"/>
      <c r="C8" s="525"/>
      <c r="D8" s="525"/>
      <c r="E8" s="536"/>
      <c r="F8" s="510"/>
      <c r="G8" s="510"/>
      <c r="H8" s="541"/>
      <c r="I8" s="543"/>
      <c r="J8" s="519" t="s">
        <v>7</v>
      </c>
      <c r="K8" s="489" t="s">
        <v>8</v>
      </c>
      <c r="L8" s="495"/>
      <c r="M8" s="508"/>
      <c r="N8" s="493" t="s">
        <v>7</v>
      </c>
      <c r="O8" s="489" t="s">
        <v>8</v>
      </c>
      <c r="P8" s="495"/>
      <c r="Q8" s="495"/>
      <c r="R8" s="528"/>
      <c r="S8" s="497"/>
      <c r="T8" s="497"/>
      <c r="U8" s="548"/>
      <c r="V8" s="549"/>
      <c r="W8" s="550"/>
      <c r="X8" s="500"/>
      <c r="Y8" s="483"/>
    </row>
    <row r="9" spans="1:25" s="325" customFormat="1" ht="12">
      <c r="A9" s="515"/>
      <c r="B9" s="523"/>
      <c r="C9" s="526"/>
      <c r="D9" s="526"/>
      <c r="E9" s="536"/>
      <c r="F9" s="511"/>
      <c r="G9" s="511"/>
      <c r="H9" s="541"/>
      <c r="I9" s="543"/>
      <c r="J9" s="520"/>
      <c r="K9" s="489" t="s">
        <v>9</v>
      </c>
      <c r="L9" s="490"/>
      <c r="M9" s="517" t="s">
        <v>10</v>
      </c>
      <c r="N9" s="494"/>
      <c r="O9" s="489" t="s">
        <v>9</v>
      </c>
      <c r="P9" s="490"/>
      <c r="Q9" s="487" t="s">
        <v>10</v>
      </c>
      <c r="R9" s="528"/>
      <c r="S9" s="497"/>
      <c r="T9" s="497"/>
      <c r="U9" s="485" t="s">
        <v>41</v>
      </c>
      <c r="V9" s="502" t="s">
        <v>224</v>
      </c>
      <c r="W9" s="502" t="s">
        <v>225</v>
      </c>
      <c r="X9" s="500"/>
      <c r="Y9" s="483"/>
    </row>
    <row r="10" spans="1:25" s="325" customFormat="1" ht="56.25" thickBot="1">
      <c r="A10" s="516"/>
      <c r="B10" s="523"/>
      <c r="C10" s="526"/>
      <c r="D10" s="526"/>
      <c r="E10" s="537"/>
      <c r="F10" s="511"/>
      <c r="G10" s="511"/>
      <c r="H10" s="541"/>
      <c r="I10" s="544"/>
      <c r="J10" s="520"/>
      <c r="K10" s="326" t="s">
        <v>9</v>
      </c>
      <c r="L10" s="326" t="s">
        <v>11</v>
      </c>
      <c r="M10" s="518"/>
      <c r="N10" s="494"/>
      <c r="O10" s="326" t="s">
        <v>9</v>
      </c>
      <c r="P10" s="326" t="s">
        <v>11</v>
      </c>
      <c r="Q10" s="488"/>
      <c r="R10" s="529"/>
      <c r="S10" s="498"/>
      <c r="T10" s="498"/>
      <c r="U10" s="486"/>
      <c r="V10" s="503"/>
      <c r="W10" s="503"/>
      <c r="X10" s="501"/>
      <c r="Y10" s="484"/>
    </row>
    <row r="11" spans="1:25" s="331" customFormat="1" ht="13.5" thickBot="1">
      <c r="A11" s="327" t="s">
        <v>12</v>
      </c>
      <c r="B11" s="328"/>
      <c r="C11" s="327"/>
      <c r="D11" s="327"/>
      <c r="E11" s="328" t="s">
        <v>13</v>
      </c>
      <c r="F11" s="327" t="s">
        <v>14</v>
      </c>
      <c r="G11" s="327" t="s">
        <v>15</v>
      </c>
      <c r="H11" s="328" t="s">
        <v>45</v>
      </c>
      <c r="I11" s="329">
        <v>6</v>
      </c>
      <c r="J11" s="329">
        <v>7</v>
      </c>
      <c r="K11" s="327" t="s">
        <v>46</v>
      </c>
      <c r="L11" s="328" t="s">
        <v>226</v>
      </c>
      <c r="M11" s="329">
        <v>10</v>
      </c>
      <c r="N11" s="329">
        <v>11</v>
      </c>
      <c r="O11" s="327" t="s">
        <v>16</v>
      </c>
      <c r="P11" s="328" t="s">
        <v>17</v>
      </c>
      <c r="Q11" s="329">
        <v>14</v>
      </c>
      <c r="R11" s="329">
        <v>15</v>
      </c>
      <c r="S11" s="327" t="s">
        <v>20</v>
      </c>
      <c r="T11" s="328" t="s">
        <v>103</v>
      </c>
      <c r="U11" s="329">
        <v>18</v>
      </c>
      <c r="V11" s="365">
        <v>19</v>
      </c>
      <c r="W11" s="340" t="s">
        <v>21</v>
      </c>
      <c r="X11" s="369">
        <v>21</v>
      </c>
      <c r="Y11" s="330" t="s">
        <v>153</v>
      </c>
    </row>
    <row r="12" spans="1:25" s="118" customFormat="1" ht="24.75" thickBot="1">
      <c r="A12" s="65" t="s">
        <v>22</v>
      </c>
      <c r="B12" s="66"/>
      <c r="C12" s="67"/>
      <c r="D12" s="68" t="s">
        <v>62</v>
      </c>
      <c r="E12" s="530" t="s">
        <v>64</v>
      </c>
      <c r="F12" s="531"/>
      <c r="G12" s="531"/>
      <c r="H12" s="289"/>
      <c r="I12" s="289"/>
      <c r="J12" s="290"/>
      <c r="K12" s="291"/>
      <c r="L12" s="291"/>
      <c r="M12" s="291"/>
      <c r="N12" s="290"/>
      <c r="O12" s="291"/>
      <c r="P12" s="291"/>
      <c r="Q12" s="291"/>
      <c r="R12" s="290"/>
      <c r="S12" s="290"/>
      <c r="T12" s="292"/>
      <c r="U12" s="298"/>
      <c r="V12" s="263"/>
      <c r="W12" s="263"/>
      <c r="X12" s="347"/>
      <c r="Y12" s="288"/>
    </row>
    <row r="13" spans="1:25" s="118" customFormat="1" ht="32.25" thickBot="1">
      <c r="A13" s="59" t="s">
        <v>22</v>
      </c>
      <c r="B13" s="5" t="s">
        <v>22</v>
      </c>
      <c r="C13" s="11"/>
      <c r="D13" s="12" t="s">
        <v>63</v>
      </c>
      <c r="E13" s="551" t="s">
        <v>109</v>
      </c>
      <c r="F13" s="552"/>
      <c r="G13" s="552"/>
      <c r="H13" s="552"/>
      <c r="I13" s="552"/>
      <c r="J13" s="69"/>
      <c r="K13" s="168"/>
      <c r="L13" s="168"/>
      <c r="M13" s="168"/>
      <c r="N13" s="69"/>
      <c r="O13" s="168"/>
      <c r="P13" s="168"/>
      <c r="Q13" s="168"/>
      <c r="R13" s="69"/>
      <c r="S13" s="69"/>
      <c r="T13" s="109"/>
      <c r="U13" s="299"/>
      <c r="V13" s="13"/>
      <c r="W13" s="13"/>
      <c r="X13" s="294"/>
      <c r="Y13" s="288"/>
    </row>
    <row r="14" spans="1:25" s="119" customFormat="1" ht="38.25">
      <c r="A14" s="408" t="s">
        <v>22</v>
      </c>
      <c r="B14" s="382" t="s">
        <v>22</v>
      </c>
      <c r="C14" s="382" t="s">
        <v>22</v>
      </c>
      <c r="D14" s="383" t="s">
        <v>65</v>
      </c>
      <c r="E14" s="406" t="s">
        <v>108</v>
      </c>
      <c r="F14" s="127" t="s">
        <v>12</v>
      </c>
      <c r="G14" s="110" t="s">
        <v>47</v>
      </c>
      <c r="H14" s="47" t="s">
        <v>59</v>
      </c>
      <c r="I14" s="75"/>
      <c r="J14" s="215">
        <v>88</v>
      </c>
      <c r="K14" s="169">
        <f>SUM(J14-M14)</f>
        <v>88</v>
      </c>
      <c r="L14" s="190"/>
      <c r="M14" s="190"/>
      <c r="N14" s="215">
        <v>88</v>
      </c>
      <c r="O14" s="169">
        <f>SUM(N14-Q14)</f>
        <v>88</v>
      </c>
      <c r="P14" s="190"/>
      <c r="Q14" s="190"/>
      <c r="R14" s="332">
        <f>SUM(I14+N14)</f>
        <v>88</v>
      </c>
      <c r="S14" s="333">
        <f>SUM(J14-R14)</f>
        <v>0</v>
      </c>
      <c r="T14" s="334"/>
      <c r="U14" s="267" t="s">
        <v>127</v>
      </c>
      <c r="V14" s="339" t="s">
        <v>238</v>
      </c>
      <c r="W14" s="337" t="s">
        <v>237</v>
      </c>
      <c r="X14" s="348"/>
      <c r="Y14" s="293" t="s">
        <v>60</v>
      </c>
    </row>
    <row r="15" spans="1:25" s="119" customFormat="1" ht="89.25">
      <c r="A15" s="408"/>
      <c r="B15" s="382"/>
      <c r="C15" s="382"/>
      <c r="D15" s="383"/>
      <c r="E15" s="423"/>
      <c r="F15" s="314" t="s">
        <v>12</v>
      </c>
      <c r="G15" s="7" t="s">
        <v>47</v>
      </c>
      <c r="H15" s="159"/>
      <c r="I15" s="160"/>
      <c r="J15" s="216"/>
      <c r="K15" s="170">
        <f>SUM(J15-M15)</f>
        <v>0</v>
      </c>
      <c r="L15" s="170"/>
      <c r="M15" s="191"/>
      <c r="N15" s="216"/>
      <c r="O15" s="170">
        <f>SUM(N15-Q15)</f>
        <v>0</v>
      </c>
      <c r="P15" s="170"/>
      <c r="Q15" s="191"/>
      <c r="R15" s="332">
        <f t="shared" ref="R15" si="0">SUM(I15+N15)</f>
        <v>0</v>
      </c>
      <c r="S15" s="333">
        <f t="shared" ref="S15:S17" si="1">SUM(J15-R15)</f>
        <v>0</v>
      </c>
      <c r="T15" s="334"/>
      <c r="U15" s="336" t="s">
        <v>236</v>
      </c>
      <c r="V15" s="339" t="s">
        <v>167</v>
      </c>
      <c r="W15" s="362" t="s">
        <v>234</v>
      </c>
      <c r="X15" s="349"/>
      <c r="Y15" s="293" t="s">
        <v>60</v>
      </c>
    </row>
    <row r="16" spans="1:25" s="119" customFormat="1" ht="64.5" thickBot="1">
      <c r="A16" s="408"/>
      <c r="B16" s="382"/>
      <c r="C16" s="382"/>
      <c r="D16" s="383"/>
      <c r="E16" s="423"/>
      <c r="F16" s="142" t="s">
        <v>12</v>
      </c>
      <c r="G16" s="163" t="s">
        <v>47</v>
      </c>
      <c r="H16" s="158"/>
      <c r="I16" s="157"/>
      <c r="J16" s="217"/>
      <c r="K16" s="180">
        <f>SUM(J16-M16)</f>
        <v>0</v>
      </c>
      <c r="L16" s="192"/>
      <c r="M16" s="193"/>
      <c r="N16" s="217"/>
      <c r="O16" s="180">
        <f>SUM(N16-Q16)</f>
        <v>0</v>
      </c>
      <c r="P16" s="192"/>
      <c r="Q16" s="193"/>
      <c r="R16" s="332">
        <f>SUM(I16+N16)</f>
        <v>0</v>
      </c>
      <c r="S16" s="333">
        <f t="shared" si="1"/>
        <v>0</v>
      </c>
      <c r="T16" s="334"/>
      <c r="U16" s="148" t="s">
        <v>168</v>
      </c>
      <c r="V16" s="339" t="s">
        <v>169</v>
      </c>
      <c r="W16" s="362" t="s">
        <v>235</v>
      </c>
      <c r="X16" s="350"/>
      <c r="Y16" s="293" t="s">
        <v>60</v>
      </c>
    </row>
    <row r="17" spans="1:25" s="119" customFormat="1" ht="13.5" thickBot="1">
      <c r="A17" s="408"/>
      <c r="B17" s="382"/>
      <c r="C17" s="382"/>
      <c r="D17" s="383"/>
      <c r="E17" s="423"/>
      <c r="F17" s="16"/>
      <c r="G17" s="532" t="s">
        <v>26</v>
      </c>
      <c r="H17" s="533"/>
      <c r="I17" s="76">
        <f t="shared" ref="I17:Q17" si="2">SUM(I14:I15)</f>
        <v>0</v>
      </c>
      <c r="J17" s="132">
        <f t="shared" si="2"/>
        <v>88</v>
      </c>
      <c r="K17" s="171">
        <f t="shared" si="2"/>
        <v>88</v>
      </c>
      <c r="L17" s="172">
        <f t="shared" si="2"/>
        <v>0</v>
      </c>
      <c r="M17" s="194">
        <f t="shared" si="2"/>
        <v>0</v>
      </c>
      <c r="N17" s="132">
        <f t="shared" si="2"/>
        <v>88</v>
      </c>
      <c r="O17" s="171">
        <f t="shared" si="2"/>
        <v>88</v>
      </c>
      <c r="P17" s="172">
        <f t="shared" si="2"/>
        <v>0</v>
      </c>
      <c r="Q17" s="194">
        <f t="shared" si="2"/>
        <v>0</v>
      </c>
      <c r="R17" s="332">
        <f t="shared" ref="R17" si="3">SUM(I17+N17)</f>
        <v>88</v>
      </c>
      <c r="S17" s="333">
        <f t="shared" si="1"/>
        <v>0</v>
      </c>
      <c r="T17" s="334"/>
      <c r="U17" s="266"/>
      <c r="V17" s="13"/>
      <c r="W17" s="13"/>
      <c r="X17" s="294"/>
      <c r="Y17" s="294"/>
    </row>
    <row r="18" spans="1:25" s="95" customFormat="1" ht="13.5" thickBot="1">
      <c r="A18" s="60" t="s">
        <v>22</v>
      </c>
      <c r="B18" s="5" t="s">
        <v>22</v>
      </c>
      <c r="C18" s="5"/>
      <c r="D18" s="17"/>
      <c r="E18" s="18"/>
      <c r="F18" s="453" t="s">
        <v>35</v>
      </c>
      <c r="G18" s="454"/>
      <c r="H18" s="479"/>
      <c r="I18" s="77">
        <f>I17</f>
        <v>0</v>
      </c>
      <c r="J18" s="77">
        <f t="shared" ref="J18:Q18" si="4">J17</f>
        <v>88</v>
      </c>
      <c r="K18" s="77">
        <f t="shared" si="4"/>
        <v>88</v>
      </c>
      <c r="L18" s="77">
        <f t="shared" si="4"/>
        <v>0</v>
      </c>
      <c r="M18" s="77">
        <f t="shared" si="4"/>
        <v>0</v>
      </c>
      <c r="N18" s="77">
        <f t="shared" si="4"/>
        <v>88</v>
      </c>
      <c r="O18" s="77">
        <f t="shared" si="4"/>
        <v>88</v>
      </c>
      <c r="P18" s="77">
        <f t="shared" si="4"/>
        <v>0</v>
      </c>
      <c r="Q18" s="77">
        <f t="shared" si="4"/>
        <v>0</v>
      </c>
      <c r="R18" s="332">
        <f t="shared" ref="R18:R65" si="5">SUM(I18+N18)</f>
        <v>88</v>
      </c>
      <c r="S18" s="333">
        <f t="shared" ref="S18:S62" si="6">SUM(J18-R18)</f>
        <v>0</v>
      </c>
      <c r="T18" s="334"/>
      <c r="U18" s="266"/>
      <c r="V18" s="13"/>
      <c r="W18" s="13"/>
      <c r="X18" s="294"/>
      <c r="Y18" s="295"/>
    </row>
    <row r="19" spans="1:25" s="118" customFormat="1" ht="32.25" thickBot="1">
      <c r="A19" s="59" t="s">
        <v>22</v>
      </c>
      <c r="B19" s="5" t="s">
        <v>27</v>
      </c>
      <c r="C19" s="11"/>
      <c r="D19" s="12" t="s">
        <v>66</v>
      </c>
      <c r="E19" s="409" t="s">
        <v>67</v>
      </c>
      <c r="F19" s="410"/>
      <c r="G19" s="410"/>
      <c r="H19" s="14"/>
      <c r="I19" s="14"/>
      <c r="J19" s="69"/>
      <c r="K19" s="168"/>
      <c r="L19" s="168"/>
      <c r="M19" s="168"/>
      <c r="N19" s="69"/>
      <c r="O19" s="168"/>
      <c r="P19" s="168"/>
      <c r="Q19" s="168"/>
      <c r="R19" s="332">
        <f t="shared" si="5"/>
        <v>0</v>
      </c>
      <c r="S19" s="333">
        <f t="shared" si="6"/>
        <v>0</v>
      </c>
      <c r="T19" s="334"/>
      <c r="U19" s="288"/>
      <c r="V19" s="13"/>
      <c r="W19" s="13"/>
      <c r="X19" s="294"/>
      <c r="Y19" s="288"/>
    </row>
    <row r="20" spans="1:25" s="119" customFormat="1" ht="25.5">
      <c r="A20" s="408" t="s">
        <v>22</v>
      </c>
      <c r="B20" s="382" t="s">
        <v>27</v>
      </c>
      <c r="C20" s="382" t="s">
        <v>22</v>
      </c>
      <c r="D20" s="383" t="s">
        <v>138</v>
      </c>
      <c r="E20" s="480" t="s">
        <v>101</v>
      </c>
      <c r="F20" s="19">
        <v>1</v>
      </c>
      <c r="G20" s="20" t="s">
        <v>86</v>
      </c>
      <c r="H20" s="21" t="s">
        <v>36</v>
      </c>
      <c r="I20" s="161"/>
      <c r="J20" s="221">
        <v>1025.0999999999999</v>
      </c>
      <c r="K20" s="173">
        <f>SUM(J20-M20)</f>
        <v>455.59999999999991</v>
      </c>
      <c r="L20" s="87"/>
      <c r="M20" s="196">
        <v>569.5</v>
      </c>
      <c r="N20" s="276">
        <v>1021</v>
      </c>
      <c r="O20" s="173">
        <f>SUM(N20-Q20)</f>
        <v>1021</v>
      </c>
      <c r="P20" s="87"/>
      <c r="Q20" s="196"/>
      <c r="R20" s="332">
        <f t="shared" si="5"/>
        <v>1021</v>
      </c>
      <c r="S20" s="333">
        <f t="shared" si="6"/>
        <v>4.0999999999999091</v>
      </c>
      <c r="T20" s="334"/>
      <c r="U20" s="148" t="s">
        <v>188</v>
      </c>
      <c r="V20" s="339" t="s">
        <v>189</v>
      </c>
      <c r="W20" s="337">
        <v>100</v>
      </c>
      <c r="X20" s="351"/>
      <c r="Y20" s="293" t="s">
        <v>60</v>
      </c>
    </row>
    <row r="21" spans="1:25" s="119" customFormat="1">
      <c r="A21" s="408"/>
      <c r="B21" s="382"/>
      <c r="C21" s="382"/>
      <c r="D21" s="383"/>
      <c r="E21" s="480"/>
      <c r="F21" s="19">
        <v>1</v>
      </c>
      <c r="G21" s="7" t="s">
        <v>23</v>
      </c>
      <c r="H21" s="147" t="s">
        <v>36</v>
      </c>
      <c r="I21" s="161"/>
      <c r="J21" s="218"/>
      <c r="K21" s="173">
        <f>SUM(J21-M21)</f>
        <v>0</v>
      </c>
      <c r="L21" s="206"/>
      <c r="M21" s="202"/>
      <c r="N21" s="218"/>
      <c r="O21" s="173">
        <f>SUM(N21-Q21)</f>
        <v>0</v>
      </c>
      <c r="P21" s="206"/>
      <c r="Q21" s="202"/>
      <c r="R21" s="332">
        <f t="shared" si="5"/>
        <v>0</v>
      </c>
      <c r="S21" s="333">
        <f t="shared" si="6"/>
        <v>0</v>
      </c>
      <c r="T21" s="334"/>
      <c r="U21" s="282"/>
      <c r="V21" s="283"/>
      <c r="W21" s="339"/>
      <c r="X21" s="341"/>
      <c r="Y21" s="293" t="s">
        <v>60</v>
      </c>
    </row>
    <row r="22" spans="1:25" s="119" customFormat="1">
      <c r="A22" s="408"/>
      <c r="B22" s="382"/>
      <c r="C22" s="382"/>
      <c r="D22" s="383"/>
      <c r="E22" s="480"/>
      <c r="F22" s="19">
        <v>1</v>
      </c>
      <c r="G22" s="7" t="s">
        <v>86</v>
      </c>
      <c r="H22" s="147" t="s">
        <v>36</v>
      </c>
      <c r="I22" s="137"/>
      <c r="J22" s="218"/>
      <c r="K22" s="173">
        <f>SUM(J22-M22)</f>
        <v>0</v>
      </c>
      <c r="L22" s="206"/>
      <c r="M22" s="202"/>
      <c r="N22" s="218"/>
      <c r="O22" s="173">
        <f>SUM(N22-Q22)</f>
        <v>0</v>
      </c>
      <c r="P22" s="206"/>
      <c r="Q22" s="202"/>
      <c r="R22" s="332">
        <f t="shared" si="5"/>
        <v>0</v>
      </c>
      <c r="S22" s="333">
        <f t="shared" si="6"/>
        <v>0</v>
      </c>
      <c r="T22" s="334"/>
      <c r="U22" s="282"/>
      <c r="V22" s="225"/>
      <c r="W22" s="339"/>
      <c r="X22" s="341"/>
      <c r="Y22" s="293" t="s">
        <v>60</v>
      </c>
    </row>
    <row r="23" spans="1:25" s="119" customFormat="1" ht="13.5" thickBot="1">
      <c r="A23" s="408"/>
      <c r="B23" s="382"/>
      <c r="C23" s="382"/>
      <c r="D23" s="383"/>
      <c r="E23" s="480"/>
      <c r="F23" s="19">
        <v>1</v>
      </c>
      <c r="G23" s="25" t="s">
        <v>23</v>
      </c>
      <c r="H23" s="22" t="s">
        <v>36</v>
      </c>
      <c r="I23" s="137"/>
      <c r="J23" s="219">
        <v>57.3</v>
      </c>
      <c r="K23" s="173">
        <f>SUM(J23-M23)</f>
        <v>35.9</v>
      </c>
      <c r="L23" s="206"/>
      <c r="M23" s="202">
        <v>21.4</v>
      </c>
      <c r="N23" s="219">
        <v>54.6</v>
      </c>
      <c r="O23" s="173">
        <f>SUM(N23-Q23)</f>
        <v>54.6</v>
      </c>
      <c r="P23" s="206"/>
      <c r="Q23" s="202"/>
      <c r="R23" s="332">
        <f t="shared" si="5"/>
        <v>54.6</v>
      </c>
      <c r="S23" s="333">
        <f t="shared" si="6"/>
        <v>2.6999999999999957</v>
      </c>
      <c r="T23" s="334"/>
      <c r="U23" s="282"/>
      <c r="V23" s="225"/>
      <c r="W23" s="339"/>
      <c r="X23" s="341"/>
      <c r="Y23" s="293" t="s">
        <v>60</v>
      </c>
    </row>
    <row r="24" spans="1:25" s="118" customFormat="1" ht="13.5" thickBot="1">
      <c r="A24" s="408"/>
      <c r="B24" s="382"/>
      <c r="C24" s="382"/>
      <c r="D24" s="383"/>
      <c r="E24" s="481"/>
      <c r="F24" s="4"/>
      <c r="G24" s="472" t="s">
        <v>26</v>
      </c>
      <c r="H24" s="473"/>
      <c r="I24" s="134">
        <f t="shared" ref="I24:M24" si="7">SUM(I20:I23)</f>
        <v>0</v>
      </c>
      <c r="J24" s="134">
        <f t="shared" si="7"/>
        <v>1082.3999999999999</v>
      </c>
      <c r="K24" s="134">
        <f t="shared" si="7"/>
        <v>491.49999999999989</v>
      </c>
      <c r="L24" s="134">
        <f t="shared" si="7"/>
        <v>0</v>
      </c>
      <c r="M24" s="134">
        <f t="shared" si="7"/>
        <v>590.9</v>
      </c>
      <c r="N24" s="134">
        <f t="shared" ref="N24:Q24" si="8">SUM(N20:N23)</f>
        <v>1075.5999999999999</v>
      </c>
      <c r="O24" s="134">
        <f t="shared" si="8"/>
        <v>1075.5999999999999</v>
      </c>
      <c r="P24" s="134">
        <f t="shared" si="8"/>
        <v>0</v>
      </c>
      <c r="Q24" s="134">
        <f t="shared" si="8"/>
        <v>0</v>
      </c>
      <c r="R24" s="332">
        <f t="shared" si="5"/>
        <v>1075.5999999999999</v>
      </c>
      <c r="S24" s="333">
        <f t="shared" si="6"/>
        <v>6.7999999999999545</v>
      </c>
      <c r="T24" s="334"/>
      <c r="U24" s="148"/>
      <c r="V24" s="339"/>
      <c r="W24" s="13"/>
      <c r="X24" s="294"/>
      <c r="Y24" s="316"/>
    </row>
    <row r="25" spans="1:25" s="118" customFormat="1">
      <c r="A25" s="408" t="s">
        <v>22</v>
      </c>
      <c r="B25" s="382" t="s">
        <v>27</v>
      </c>
      <c r="C25" s="382" t="s">
        <v>27</v>
      </c>
      <c r="D25" s="383" t="s">
        <v>97</v>
      </c>
      <c r="E25" s="423" t="s">
        <v>68</v>
      </c>
      <c r="F25" s="314" t="s">
        <v>12</v>
      </c>
      <c r="G25" s="23" t="s">
        <v>23</v>
      </c>
      <c r="H25" s="24" t="s">
        <v>36</v>
      </c>
      <c r="I25" s="129"/>
      <c r="J25" s="231">
        <v>15.5</v>
      </c>
      <c r="K25" s="173">
        <f>SUM(J25-M25)</f>
        <v>1</v>
      </c>
      <c r="L25" s="200"/>
      <c r="M25" s="201">
        <v>14.5</v>
      </c>
      <c r="N25" s="231">
        <v>15.7</v>
      </c>
      <c r="O25" s="173">
        <f>SUM(N25-Q25)</f>
        <v>15.7</v>
      </c>
      <c r="P25" s="200"/>
      <c r="Q25" s="201"/>
      <c r="R25" s="332">
        <f t="shared" si="5"/>
        <v>15.7</v>
      </c>
      <c r="S25" s="333">
        <f t="shared" si="6"/>
        <v>-0.19999999999999929</v>
      </c>
      <c r="T25" s="334"/>
      <c r="U25" s="148"/>
      <c r="V25" s="366"/>
      <c r="W25" s="366"/>
      <c r="X25" s="341"/>
      <c r="Y25" s="293" t="s">
        <v>60</v>
      </c>
    </row>
    <row r="26" spans="1:25" s="118" customFormat="1">
      <c r="A26" s="408"/>
      <c r="B26" s="382"/>
      <c r="C26" s="382"/>
      <c r="D26" s="383"/>
      <c r="E26" s="423"/>
      <c r="F26" s="314" t="s">
        <v>12</v>
      </c>
      <c r="G26" s="7" t="s">
        <v>214</v>
      </c>
      <c r="H26" s="9" t="s">
        <v>36</v>
      </c>
      <c r="I26" s="130"/>
      <c r="J26" s="231">
        <v>87.1</v>
      </c>
      <c r="K26" s="173">
        <f>SUM(J26-M26)</f>
        <v>0</v>
      </c>
      <c r="L26" s="173"/>
      <c r="M26" s="202">
        <v>87.1</v>
      </c>
      <c r="N26" s="231">
        <v>87.9</v>
      </c>
      <c r="O26" s="173">
        <f>SUM(N26-Q26)</f>
        <v>87.9</v>
      </c>
      <c r="P26" s="173"/>
      <c r="Q26" s="202"/>
      <c r="R26" s="332">
        <f t="shared" si="5"/>
        <v>87.9</v>
      </c>
      <c r="S26" s="333">
        <f t="shared" si="6"/>
        <v>-0.80000000000001137</v>
      </c>
      <c r="T26" s="334"/>
      <c r="U26" s="148" t="s">
        <v>57</v>
      </c>
      <c r="V26" s="366" t="s">
        <v>170</v>
      </c>
      <c r="W26" s="366" t="s">
        <v>245</v>
      </c>
      <c r="X26" s="341"/>
      <c r="Y26" s="293" t="s">
        <v>60</v>
      </c>
    </row>
    <row r="27" spans="1:25" s="118" customFormat="1" ht="13.5" thickBot="1">
      <c r="A27" s="408"/>
      <c r="B27" s="382"/>
      <c r="C27" s="382"/>
      <c r="D27" s="383"/>
      <c r="E27" s="423"/>
      <c r="F27" s="314" t="s">
        <v>12</v>
      </c>
      <c r="G27" s="25" t="s">
        <v>86</v>
      </c>
      <c r="H27" s="21" t="s">
        <v>36</v>
      </c>
      <c r="I27" s="130"/>
      <c r="J27" s="231">
        <v>8.1</v>
      </c>
      <c r="K27" s="173">
        <f>SUM(J27-M27)</f>
        <v>0</v>
      </c>
      <c r="L27" s="203"/>
      <c r="M27" s="169">
        <v>8.1</v>
      </c>
      <c r="N27" s="231"/>
      <c r="O27" s="173">
        <f>SUM(N27-Q27)</f>
        <v>0</v>
      </c>
      <c r="P27" s="203"/>
      <c r="Q27" s="169"/>
      <c r="R27" s="332">
        <f t="shared" si="5"/>
        <v>0</v>
      </c>
      <c r="S27" s="333">
        <f t="shared" si="6"/>
        <v>8.1</v>
      </c>
      <c r="T27" s="334"/>
      <c r="U27" s="148"/>
      <c r="V27" s="366"/>
      <c r="W27" s="366"/>
      <c r="X27" s="341"/>
      <c r="Y27" s="269" t="s">
        <v>60</v>
      </c>
    </row>
    <row r="28" spans="1:25" s="119" customFormat="1" ht="13.5" thickBot="1">
      <c r="A28" s="408"/>
      <c r="B28" s="382"/>
      <c r="C28" s="382"/>
      <c r="D28" s="383"/>
      <c r="E28" s="423"/>
      <c r="F28" s="314"/>
      <c r="G28" s="455" t="s">
        <v>26</v>
      </c>
      <c r="H28" s="455"/>
      <c r="I28" s="78">
        <f t="shared" ref="I28:Q28" si="9">SUM(I25:I27)</f>
        <v>0</v>
      </c>
      <c r="J28" s="70">
        <f t="shared" si="9"/>
        <v>110.69999999999999</v>
      </c>
      <c r="K28" s="174">
        <f t="shared" si="9"/>
        <v>1</v>
      </c>
      <c r="L28" s="178">
        <f t="shared" si="9"/>
        <v>0</v>
      </c>
      <c r="M28" s="199">
        <f t="shared" si="9"/>
        <v>109.69999999999999</v>
      </c>
      <c r="N28" s="70">
        <f t="shared" si="9"/>
        <v>103.60000000000001</v>
      </c>
      <c r="O28" s="174">
        <f t="shared" si="9"/>
        <v>103.60000000000001</v>
      </c>
      <c r="P28" s="178">
        <f t="shared" si="9"/>
        <v>0</v>
      </c>
      <c r="Q28" s="199">
        <f t="shared" si="9"/>
        <v>0</v>
      </c>
      <c r="R28" s="332">
        <f t="shared" si="5"/>
        <v>103.60000000000001</v>
      </c>
      <c r="S28" s="333">
        <f t="shared" si="6"/>
        <v>7.0999999999999801</v>
      </c>
      <c r="T28" s="334"/>
      <c r="U28" s="266"/>
      <c r="V28" s="13"/>
      <c r="W28" s="13"/>
      <c r="X28" s="294"/>
      <c r="Y28" s="140"/>
    </row>
    <row r="29" spans="1:25" s="119" customFormat="1">
      <c r="A29" s="408" t="s">
        <v>22</v>
      </c>
      <c r="B29" s="382" t="s">
        <v>27</v>
      </c>
      <c r="C29" s="382" t="s">
        <v>28</v>
      </c>
      <c r="D29" s="383" t="s">
        <v>69</v>
      </c>
      <c r="E29" s="423" t="s">
        <v>70</v>
      </c>
      <c r="F29" s="314" t="s">
        <v>12</v>
      </c>
      <c r="G29" s="23" t="s">
        <v>23</v>
      </c>
      <c r="H29" s="24" t="s">
        <v>36</v>
      </c>
      <c r="I29" s="89"/>
      <c r="J29" s="231">
        <v>11</v>
      </c>
      <c r="K29" s="87">
        <f>SUM(J29-M29)</f>
        <v>1.1999999999999993</v>
      </c>
      <c r="L29" s="197"/>
      <c r="M29" s="196">
        <v>9.8000000000000007</v>
      </c>
      <c r="N29" s="231">
        <v>21.4</v>
      </c>
      <c r="O29" s="87">
        <f>SUM(N29-Q29)</f>
        <v>21.4</v>
      </c>
      <c r="P29" s="197"/>
      <c r="Q29" s="196"/>
      <c r="R29" s="332">
        <f t="shared" si="5"/>
        <v>21.4</v>
      </c>
      <c r="S29" s="333">
        <f t="shared" si="6"/>
        <v>-10.399999999999999</v>
      </c>
      <c r="T29" s="334"/>
      <c r="U29" s="148" t="s">
        <v>81</v>
      </c>
      <c r="V29" s="366" t="s">
        <v>170</v>
      </c>
      <c r="W29" s="366" t="s">
        <v>245</v>
      </c>
      <c r="X29" s="341"/>
      <c r="Y29" s="293" t="s">
        <v>60</v>
      </c>
    </row>
    <row r="30" spans="1:25" s="119" customFormat="1">
      <c r="A30" s="408"/>
      <c r="B30" s="382"/>
      <c r="C30" s="382"/>
      <c r="D30" s="383"/>
      <c r="E30" s="423"/>
      <c r="F30" s="314" t="s">
        <v>12</v>
      </c>
      <c r="G30" s="20" t="s">
        <v>214</v>
      </c>
      <c r="H30" s="21" t="s">
        <v>36</v>
      </c>
      <c r="I30" s="129"/>
      <c r="J30" s="231">
        <v>120.9</v>
      </c>
      <c r="K30" s="87">
        <f>SUM(J30-M30)</f>
        <v>0</v>
      </c>
      <c r="L30" s="204"/>
      <c r="M30" s="205">
        <v>120.9</v>
      </c>
      <c r="N30" s="231">
        <v>110.1</v>
      </c>
      <c r="O30" s="87">
        <f>SUM(N30-Q30)</f>
        <v>110.1</v>
      </c>
      <c r="P30" s="204"/>
      <c r="Q30" s="205"/>
      <c r="R30" s="332">
        <f t="shared" si="5"/>
        <v>110.1</v>
      </c>
      <c r="S30" s="333">
        <f t="shared" si="6"/>
        <v>10.800000000000011</v>
      </c>
      <c r="T30" s="334"/>
      <c r="U30" s="148" t="s">
        <v>114</v>
      </c>
      <c r="V30" s="366" t="s">
        <v>170</v>
      </c>
      <c r="W30" s="366" t="s">
        <v>170</v>
      </c>
      <c r="X30" s="341"/>
      <c r="Y30" s="293" t="s">
        <v>60</v>
      </c>
    </row>
    <row r="31" spans="1:25" s="119" customFormat="1" ht="13.5" thickBot="1">
      <c r="A31" s="408"/>
      <c r="B31" s="382"/>
      <c r="C31" s="382"/>
      <c r="D31" s="383"/>
      <c r="E31" s="423"/>
      <c r="F31" s="314" t="s">
        <v>12</v>
      </c>
      <c r="G31" s="26" t="s">
        <v>86</v>
      </c>
      <c r="H31" s="9" t="s">
        <v>36</v>
      </c>
      <c r="I31" s="129"/>
      <c r="J31" s="231"/>
      <c r="K31" s="87">
        <f>SUM(J31-M31)</f>
        <v>0</v>
      </c>
      <c r="L31" s="204"/>
      <c r="M31" s="205"/>
      <c r="N31" s="231"/>
      <c r="O31" s="87">
        <f>SUM(N31-Q31)</f>
        <v>0</v>
      </c>
      <c r="P31" s="204"/>
      <c r="Q31" s="205"/>
      <c r="R31" s="332">
        <f t="shared" si="5"/>
        <v>0</v>
      </c>
      <c r="S31" s="333">
        <f t="shared" si="6"/>
        <v>0</v>
      </c>
      <c r="T31" s="334"/>
      <c r="U31" s="148"/>
      <c r="V31" s="366"/>
      <c r="W31" s="366"/>
      <c r="X31" s="341"/>
      <c r="Y31" s="269" t="s">
        <v>60</v>
      </c>
    </row>
    <row r="32" spans="1:25" s="119" customFormat="1" ht="13.5" thickBot="1">
      <c r="A32" s="408"/>
      <c r="B32" s="382"/>
      <c r="C32" s="382"/>
      <c r="D32" s="383"/>
      <c r="E32" s="423"/>
      <c r="F32" s="314"/>
      <c r="G32" s="472" t="s">
        <v>26</v>
      </c>
      <c r="H32" s="473"/>
      <c r="I32" s="134">
        <f t="shared" ref="I32:M32" si="10">SUM(I29:I31)</f>
        <v>0</v>
      </c>
      <c r="J32" s="70">
        <f t="shared" si="10"/>
        <v>131.9</v>
      </c>
      <c r="K32" s="174">
        <f t="shared" si="10"/>
        <v>1.1999999999999993</v>
      </c>
      <c r="L32" s="178">
        <f t="shared" si="10"/>
        <v>0</v>
      </c>
      <c r="M32" s="199">
        <f t="shared" si="10"/>
        <v>130.70000000000002</v>
      </c>
      <c r="N32" s="70">
        <f t="shared" ref="N32:Q32" si="11">SUM(N29:N31)</f>
        <v>131.5</v>
      </c>
      <c r="O32" s="174">
        <f t="shared" si="11"/>
        <v>131.5</v>
      </c>
      <c r="P32" s="178">
        <f t="shared" si="11"/>
        <v>0</v>
      </c>
      <c r="Q32" s="199">
        <f t="shared" si="11"/>
        <v>0</v>
      </c>
      <c r="R32" s="332">
        <f t="shared" si="5"/>
        <v>131.5</v>
      </c>
      <c r="S32" s="333">
        <f t="shared" si="6"/>
        <v>0.40000000000000568</v>
      </c>
      <c r="T32" s="334"/>
      <c r="U32" s="266"/>
      <c r="V32" s="13"/>
      <c r="W32" s="13"/>
      <c r="X32" s="294"/>
      <c r="Y32" s="140"/>
    </row>
    <row r="33" spans="1:25" s="119" customFormat="1" ht="38.25">
      <c r="A33" s="408" t="s">
        <v>22</v>
      </c>
      <c r="B33" s="382" t="s">
        <v>27</v>
      </c>
      <c r="C33" s="382" t="s">
        <v>29</v>
      </c>
      <c r="D33" s="383"/>
      <c r="E33" s="423" t="s">
        <v>193</v>
      </c>
      <c r="F33" s="314" t="s">
        <v>12</v>
      </c>
      <c r="G33" s="23" t="s">
        <v>111</v>
      </c>
      <c r="H33" s="24" t="s">
        <v>36</v>
      </c>
      <c r="I33" s="133"/>
      <c r="J33" s="221"/>
      <c r="K33" s="175"/>
      <c r="L33" s="200"/>
      <c r="M33" s="198"/>
      <c r="N33" s="221"/>
      <c r="O33" s="175"/>
      <c r="P33" s="200"/>
      <c r="Q33" s="198"/>
      <c r="R33" s="332">
        <f t="shared" si="5"/>
        <v>0</v>
      </c>
      <c r="S33" s="333">
        <f t="shared" si="6"/>
        <v>0</v>
      </c>
      <c r="T33" s="334"/>
      <c r="U33" s="281" t="s">
        <v>190</v>
      </c>
      <c r="V33" s="366" t="s">
        <v>191</v>
      </c>
      <c r="W33" s="366" t="s">
        <v>155</v>
      </c>
      <c r="X33" s="341"/>
      <c r="Y33" s="293" t="s">
        <v>60</v>
      </c>
    </row>
    <row r="34" spans="1:25" s="119" customFormat="1" ht="16.5" thickBot="1">
      <c r="A34" s="408"/>
      <c r="B34" s="382"/>
      <c r="C34" s="382"/>
      <c r="D34" s="383"/>
      <c r="E34" s="423"/>
      <c r="F34" s="314" t="s">
        <v>12</v>
      </c>
      <c r="G34" s="20" t="s">
        <v>86</v>
      </c>
      <c r="H34" s="21" t="s">
        <v>36</v>
      </c>
      <c r="I34" s="137"/>
      <c r="J34" s="219"/>
      <c r="K34" s="173">
        <f t="shared" ref="K34" si="12">SUM(J34-M34)</f>
        <v>0</v>
      </c>
      <c r="L34" s="197"/>
      <c r="M34" s="198"/>
      <c r="N34" s="219"/>
      <c r="O34" s="173">
        <f t="shared" ref="O34" si="13">SUM(N34-Q34)</f>
        <v>0</v>
      </c>
      <c r="P34" s="197"/>
      <c r="Q34" s="198"/>
      <c r="R34" s="332">
        <f t="shared" si="5"/>
        <v>0</v>
      </c>
      <c r="S34" s="333">
        <f t="shared" si="6"/>
        <v>0</v>
      </c>
      <c r="T34" s="334"/>
      <c r="U34" s="300"/>
      <c r="V34" s="366"/>
      <c r="W34" s="366"/>
      <c r="X34" s="341"/>
      <c r="Y34" s="293" t="s">
        <v>60</v>
      </c>
    </row>
    <row r="35" spans="1:25" s="119" customFormat="1" ht="16.5" thickBot="1">
      <c r="A35" s="408"/>
      <c r="B35" s="382"/>
      <c r="C35" s="382"/>
      <c r="D35" s="383"/>
      <c r="E35" s="423"/>
      <c r="F35" s="314"/>
      <c r="G35" s="472" t="s">
        <v>26</v>
      </c>
      <c r="H35" s="473"/>
      <c r="I35" s="134">
        <f t="shared" ref="I35:M35" si="14">SUM(I33:I34)</f>
        <v>0</v>
      </c>
      <c r="J35" s="134">
        <f t="shared" si="14"/>
        <v>0</v>
      </c>
      <c r="K35" s="174">
        <f t="shared" si="14"/>
        <v>0</v>
      </c>
      <c r="L35" s="207">
        <f t="shared" si="14"/>
        <v>0</v>
      </c>
      <c r="M35" s="199">
        <f t="shared" si="14"/>
        <v>0</v>
      </c>
      <c r="N35" s="134">
        <f t="shared" ref="N35:Q35" si="15">SUM(N33:N34)</f>
        <v>0</v>
      </c>
      <c r="O35" s="174">
        <f t="shared" si="15"/>
        <v>0</v>
      </c>
      <c r="P35" s="207">
        <f t="shared" si="15"/>
        <v>0</v>
      </c>
      <c r="Q35" s="199">
        <f t="shared" si="15"/>
        <v>0</v>
      </c>
      <c r="R35" s="332">
        <f t="shared" si="5"/>
        <v>0</v>
      </c>
      <c r="S35" s="333">
        <f t="shared" si="6"/>
        <v>0</v>
      </c>
      <c r="T35" s="334"/>
      <c r="U35" s="300"/>
      <c r="V35" s="13"/>
      <c r="W35" s="13"/>
      <c r="X35" s="294"/>
      <c r="Y35" s="140"/>
    </row>
    <row r="36" spans="1:25" s="119" customFormat="1">
      <c r="A36" s="476" t="s">
        <v>22</v>
      </c>
      <c r="B36" s="424" t="s">
        <v>27</v>
      </c>
      <c r="C36" s="424" t="s">
        <v>30</v>
      </c>
      <c r="D36" s="412" t="s">
        <v>150</v>
      </c>
      <c r="E36" s="553" t="s">
        <v>129</v>
      </c>
      <c r="F36" s="312" t="s">
        <v>12</v>
      </c>
      <c r="G36" s="143" t="s">
        <v>23</v>
      </c>
      <c r="H36" s="144" t="s">
        <v>43</v>
      </c>
      <c r="I36" s="136"/>
      <c r="J36" s="220"/>
      <c r="K36" s="175">
        <f>SUM(J36-M36)</f>
        <v>0</v>
      </c>
      <c r="L36" s="175"/>
      <c r="M36" s="201"/>
      <c r="N36" s="220"/>
      <c r="O36" s="175">
        <f>SUM(N36-Q36)</f>
        <v>0</v>
      </c>
      <c r="P36" s="175"/>
      <c r="Q36" s="201"/>
      <c r="R36" s="332">
        <f t="shared" si="5"/>
        <v>0</v>
      </c>
      <c r="S36" s="333">
        <f t="shared" si="6"/>
        <v>0</v>
      </c>
      <c r="T36" s="334"/>
      <c r="U36" s="148"/>
      <c r="V36" s="366"/>
      <c r="W36" s="258"/>
      <c r="X36" s="149"/>
      <c r="Y36" s="293" t="s">
        <v>60</v>
      </c>
    </row>
    <row r="37" spans="1:25" s="119" customFormat="1" ht="39" thickBot="1">
      <c r="A37" s="477"/>
      <c r="B37" s="425"/>
      <c r="C37" s="425"/>
      <c r="D37" s="413"/>
      <c r="E37" s="554"/>
      <c r="F37" s="312" t="s">
        <v>12</v>
      </c>
      <c r="G37" s="32" t="s">
        <v>23</v>
      </c>
      <c r="H37" s="164" t="s">
        <v>43</v>
      </c>
      <c r="I37" s="133"/>
      <c r="J37" s="221">
        <v>38</v>
      </c>
      <c r="K37" s="87">
        <f t="shared" ref="K37" si="16">SUM(J37-M37)</f>
        <v>38</v>
      </c>
      <c r="L37" s="197"/>
      <c r="M37" s="196"/>
      <c r="N37" s="221">
        <v>30.1</v>
      </c>
      <c r="O37" s="87">
        <f t="shared" ref="O37" si="17">SUM(N37-Q37)</f>
        <v>30.1</v>
      </c>
      <c r="P37" s="197"/>
      <c r="Q37" s="196"/>
      <c r="R37" s="332">
        <f t="shared" si="5"/>
        <v>30.1</v>
      </c>
      <c r="S37" s="333">
        <f t="shared" si="6"/>
        <v>7.8999999999999986</v>
      </c>
      <c r="T37" s="334"/>
      <c r="U37" s="148" t="s">
        <v>142</v>
      </c>
      <c r="V37" s="366" t="s">
        <v>201</v>
      </c>
      <c r="W37" s="258" t="s">
        <v>239</v>
      </c>
      <c r="X37" s="149"/>
      <c r="Y37" s="293" t="s">
        <v>60</v>
      </c>
    </row>
    <row r="38" spans="1:25" s="119" customFormat="1" ht="13.5" thickBot="1">
      <c r="A38" s="478"/>
      <c r="B38" s="426"/>
      <c r="C38" s="426"/>
      <c r="D38" s="414"/>
      <c r="E38" s="452"/>
      <c r="F38" s="146"/>
      <c r="G38" s="428" t="s">
        <v>26</v>
      </c>
      <c r="H38" s="429"/>
      <c r="I38" s="79">
        <f t="shared" ref="I38:M38" si="18">SUM(I36:I37)</f>
        <v>0</v>
      </c>
      <c r="J38" s="79">
        <f t="shared" si="18"/>
        <v>38</v>
      </c>
      <c r="K38" s="79">
        <f t="shared" si="18"/>
        <v>38</v>
      </c>
      <c r="L38" s="79">
        <f t="shared" si="18"/>
        <v>0</v>
      </c>
      <c r="M38" s="79">
        <f t="shared" si="18"/>
        <v>0</v>
      </c>
      <c r="N38" s="79">
        <f t="shared" ref="N38:Q38" si="19">SUM(N36:N37)</f>
        <v>30.1</v>
      </c>
      <c r="O38" s="79">
        <f t="shared" si="19"/>
        <v>30.1</v>
      </c>
      <c r="P38" s="79">
        <f t="shared" si="19"/>
        <v>0</v>
      </c>
      <c r="Q38" s="79">
        <f t="shared" si="19"/>
        <v>0</v>
      </c>
      <c r="R38" s="332">
        <f t="shared" si="5"/>
        <v>30.1</v>
      </c>
      <c r="S38" s="333">
        <f t="shared" si="6"/>
        <v>7.8999999999999986</v>
      </c>
      <c r="T38" s="334"/>
      <c r="U38" s="266"/>
      <c r="V38" s="13"/>
      <c r="W38" s="13"/>
      <c r="X38" s="294"/>
      <c r="Y38" s="140"/>
    </row>
    <row r="39" spans="1:25" s="119" customFormat="1" ht="76.5">
      <c r="A39" s="408" t="s">
        <v>22</v>
      </c>
      <c r="B39" s="382" t="s">
        <v>27</v>
      </c>
      <c r="C39" s="382" t="s">
        <v>31</v>
      </c>
      <c r="D39" s="383"/>
      <c r="E39" s="423" t="s">
        <v>187</v>
      </c>
      <c r="F39" s="314" t="s">
        <v>12</v>
      </c>
      <c r="G39" s="23" t="s">
        <v>23</v>
      </c>
      <c r="H39" s="24" t="s">
        <v>36</v>
      </c>
      <c r="I39" s="133"/>
      <c r="J39" s="161">
        <v>12</v>
      </c>
      <c r="K39" s="175">
        <f>SUM(J39-M39)</f>
        <v>12</v>
      </c>
      <c r="L39" s="200"/>
      <c r="M39" s="198"/>
      <c r="N39" s="161">
        <v>0</v>
      </c>
      <c r="O39" s="175">
        <v>0</v>
      </c>
      <c r="P39" s="200"/>
      <c r="Q39" s="198"/>
      <c r="R39" s="332">
        <f t="shared" si="5"/>
        <v>0</v>
      </c>
      <c r="S39" s="333">
        <f t="shared" si="6"/>
        <v>12</v>
      </c>
      <c r="T39" s="334"/>
      <c r="U39" s="281" t="s">
        <v>192</v>
      </c>
      <c r="V39" s="339" t="s">
        <v>176</v>
      </c>
      <c r="W39" s="339" t="s">
        <v>240</v>
      </c>
      <c r="X39" s="341"/>
      <c r="Y39" s="293" t="s">
        <v>60</v>
      </c>
    </row>
    <row r="40" spans="1:25" s="119" customFormat="1" ht="51.75" thickBot="1">
      <c r="A40" s="408"/>
      <c r="B40" s="382"/>
      <c r="C40" s="382"/>
      <c r="D40" s="383"/>
      <c r="E40" s="423"/>
      <c r="F40" s="314" t="s">
        <v>12</v>
      </c>
      <c r="G40" s="20" t="s">
        <v>23</v>
      </c>
      <c r="H40" s="21" t="s">
        <v>36</v>
      </c>
      <c r="I40" s="137"/>
      <c r="J40" s="218">
        <v>10</v>
      </c>
      <c r="K40" s="173">
        <f t="shared" ref="K40" si="20">SUM(J40-M40)</f>
        <v>10</v>
      </c>
      <c r="L40" s="197"/>
      <c r="M40" s="198"/>
      <c r="N40" s="218">
        <v>0</v>
      </c>
      <c r="O40" s="173">
        <f t="shared" ref="O40" si="21">SUM(N40-Q40)</f>
        <v>0</v>
      </c>
      <c r="P40" s="197"/>
      <c r="Q40" s="198"/>
      <c r="R40" s="332">
        <f t="shared" si="5"/>
        <v>0</v>
      </c>
      <c r="S40" s="333">
        <f t="shared" si="6"/>
        <v>10</v>
      </c>
      <c r="T40" s="334"/>
      <c r="U40" s="281" t="s">
        <v>177</v>
      </c>
      <c r="V40" s="339" t="s">
        <v>178</v>
      </c>
      <c r="W40" s="339" t="s">
        <v>155</v>
      </c>
      <c r="X40" s="341"/>
      <c r="Y40" s="293" t="s">
        <v>60</v>
      </c>
    </row>
    <row r="41" spans="1:25" s="119" customFormat="1" ht="16.5" thickBot="1">
      <c r="A41" s="408"/>
      <c r="B41" s="382"/>
      <c r="C41" s="382"/>
      <c r="D41" s="383"/>
      <c r="E41" s="423"/>
      <c r="F41" s="314"/>
      <c r="G41" s="472" t="s">
        <v>26</v>
      </c>
      <c r="H41" s="473"/>
      <c r="I41" s="134">
        <f t="shared" ref="I41:M41" si="22">SUM(I39:I40)</f>
        <v>0</v>
      </c>
      <c r="J41" s="134">
        <f t="shared" si="22"/>
        <v>22</v>
      </c>
      <c r="K41" s="174">
        <f t="shared" si="22"/>
        <v>22</v>
      </c>
      <c r="L41" s="207">
        <f t="shared" si="22"/>
        <v>0</v>
      </c>
      <c r="M41" s="199">
        <f t="shared" si="22"/>
        <v>0</v>
      </c>
      <c r="N41" s="134">
        <f t="shared" ref="N41:Q41" si="23">SUM(N39:N40)</f>
        <v>0</v>
      </c>
      <c r="O41" s="174">
        <f t="shared" si="23"/>
        <v>0</v>
      </c>
      <c r="P41" s="207">
        <f t="shared" si="23"/>
        <v>0</v>
      </c>
      <c r="Q41" s="199">
        <f t="shared" si="23"/>
        <v>0</v>
      </c>
      <c r="R41" s="332">
        <f t="shared" si="5"/>
        <v>0</v>
      </c>
      <c r="S41" s="333">
        <f t="shared" si="6"/>
        <v>22</v>
      </c>
      <c r="T41" s="334"/>
      <c r="U41" s="300"/>
      <c r="V41" s="13"/>
      <c r="W41" s="13"/>
      <c r="X41" s="294"/>
      <c r="Y41" s="140"/>
    </row>
    <row r="42" spans="1:25" s="118" customFormat="1">
      <c r="A42" s="408" t="s">
        <v>22</v>
      </c>
      <c r="B42" s="382" t="s">
        <v>27</v>
      </c>
      <c r="C42" s="382" t="s">
        <v>32</v>
      </c>
      <c r="D42" s="383" t="s">
        <v>140</v>
      </c>
      <c r="E42" s="452" t="s">
        <v>122</v>
      </c>
      <c r="F42" s="314" t="s">
        <v>12</v>
      </c>
      <c r="G42" s="304" t="s">
        <v>23</v>
      </c>
      <c r="H42" s="153" t="s">
        <v>36</v>
      </c>
      <c r="I42" s="129"/>
      <c r="J42" s="231">
        <v>24.7</v>
      </c>
      <c r="K42" s="175">
        <f>SUM(J42-M42)</f>
        <v>3.3999999999999986</v>
      </c>
      <c r="L42" s="200"/>
      <c r="M42" s="201">
        <v>21.3</v>
      </c>
      <c r="N42" s="231">
        <v>3.5</v>
      </c>
      <c r="O42" s="175">
        <f>SUM(N42-Q42)</f>
        <v>0.5</v>
      </c>
      <c r="P42" s="200"/>
      <c r="Q42" s="201">
        <v>3</v>
      </c>
      <c r="R42" s="332">
        <f t="shared" si="5"/>
        <v>3.5</v>
      </c>
      <c r="S42" s="333">
        <f t="shared" si="6"/>
        <v>21.2</v>
      </c>
      <c r="T42" s="334"/>
      <c r="U42" s="148"/>
      <c r="V42" s="339"/>
      <c r="W42" s="339"/>
      <c r="X42" s="341"/>
      <c r="Y42" s="293" t="s">
        <v>60</v>
      </c>
    </row>
    <row r="43" spans="1:25" s="118" customFormat="1">
      <c r="A43" s="408"/>
      <c r="B43" s="382"/>
      <c r="C43" s="382"/>
      <c r="D43" s="383"/>
      <c r="E43" s="452"/>
      <c r="F43" s="314" t="s">
        <v>12</v>
      </c>
      <c r="G43" s="51" t="s">
        <v>23</v>
      </c>
      <c r="H43" s="21" t="s">
        <v>36</v>
      </c>
      <c r="I43" s="129"/>
      <c r="J43" s="231">
        <v>50.1</v>
      </c>
      <c r="K43" s="173">
        <f>SUM(J43-M43)</f>
        <v>0</v>
      </c>
      <c r="L43" s="197"/>
      <c r="M43" s="196">
        <v>50.1</v>
      </c>
      <c r="N43" s="231">
        <v>26.7</v>
      </c>
      <c r="O43" s="173">
        <f>SUM(N43-Q43)</f>
        <v>0</v>
      </c>
      <c r="P43" s="197"/>
      <c r="Q43" s="196">
        <v>26.7</v>
      </c>
      <c r="R43" s="332">
        <f t="shared" si="5"/>
        <v>26.7</v>
      </c>
      <c r="S43" s="333">
        <f t="shared" si="6"/>
        <v>23.400000000000002</v>
      </c>
      <c r="T43" s="334"/>
      <c r="U43" s="148"/>
      <c r="V43" s="339"/>
      <c r="W43" s="339"/>
      <c r="X43" s="341"/>
      <c r="Y43" s="293" t="s">
        <v>60</v>
      </c>
    </row>
    <row r="44" spans="1:25" s="118" customFormat="1" ht="25.5">
      <c r="A44" s="408"/>
      <c r="B44" s="382"/>
      <c r="C44" s="382"/>
      <c r="D44" s="383"/>
      <c r="E44" s="407"/>
      <c r="F44" s="314" t="s">
        <v>12</v>
      </c>
      <c r="G44" s="51" t="s">
        <v>214</v>
      </c>
      <c r="H44" s="21"/>
      <c r="I44" s="129"/>
      <c r="J44" s="231">
        <v>214.4</v>
      </c>
      <c r="K44" s="173">
        <f>SUM(J44-M44)</f>
        <v>0</v>
      </c>
      <c r="L44" s="204"/>
      <c r="M44" s="205">
        <v>214.4</v>
      </c>
      <c r="N44" s="231">
        <v>146.30000000000001</v>
      </c>
      <c r="O44" s="173">
        <f>SUM(N44-Q44)</f>
        <v>0</v>
      </c>
      <c r="P44" s="204"/>
      <c r="Q44" s="205">
        <v>146.30000000000001</v>
      </c>
      <c r="R44" s="332">
        <f t="shared" si="5"/>
        <v>146.30000000000001</v>
      </c>
      <c r="S44" s="333">
        <f t="shared" si="6"/>
        <v>68.099999999999994</v>
      </c>
      <c r="T44" s="334"/>
      <c r="U44" s="148" t="s">
        <v>115</v>
      </c>
      <c r="V44" s="339"/>
      <c r="W44" s="339"/>
      <c r="X44" s="341"/>
      <c r="Y44" s="293" t="s">
        <v>60</v>
      </c>
    </row>
    <row r="45" spans="1:25" s="118" customFormat="1" ht="13.5" thickBot="1">
      <c r="A45" s="408"/>
      <c r="B45" s="382"/>
      <c r="C45" s="382"/>
      <c r="D45" s="383"/>
      <c r="E45" s="407"/>
      <c r="F45" s="314" t="s">
        <v>12</v>
      </c>
      <c r="G45" s="305" t="s">
        <v>86</v>
      </c>
      <c r="H45" s="257" t="s">
        <v>36</v>
      </c>
      <c r="I45" s="238"/>
      <c r="J45" s="238">
        <v>21.3</v>
      </c>
      <c r="K45" s="173">
        <f>SUM(J45-M45)</f>
        <v>0</v>
      </c>
      <c r="L45" s="187"/>
      <c r="M45" s="306">
        <v>21.3</v>
      </c>
      <c r="N45" s="238"/>
      <c r="O45" s="173">
        <f>SUM(N45-Q45)</f>
        <v>0</v>
      </c>
      <c r="P45" s="187"/>
      <c r="Q45" s="306"/>
      <c r="R45" s="332">
        <f t="shared" si="5"/>
        <v>0</v>
      </c>
      <c r="S45" s="333">
        <f t="shared" si="6"/>
        <v>21.3</v>
      </c>
      <c r="T45" s="334"/>
      <c r="U45" s="148"/>
      <c r="V45" s="339"/>
      <c r="W45" s="339"/>
      <c r="X45" s="341"/>
      <c r="Y45" s="293" t="s">
        <v>60</v>
      </c>
    </row>
    <row r="46" spans="1:25" s="119" customFormat="1" ht="13.5" thickBot="1">
      <c r="A46" s="408"/>
      <c r="B46" s="382"/>
      <c r="C46" s="382"/>
      <c r="D46" s="383"/>
      <c r="E46" s="407"/>
      <c r="F46" s="314"/>
      <c r="G46" s="455" t="s">
        <v>26</v>
      </c>
      <c r="H46" s="455"/>
      <c r="I46" s="134">
        <f t="shared" ref="I46:M46" si="24">SUM(I42:I45)</f>
        <v>0</v>
      </c>
      <c r="J46" s="134">
        <f t="shared" si="24"/>
        <v>310.5</v>
      </c>
      <c r="K46" s="134">
        <f t="shared" si="24"/>
        <v>3.3999999999999986</v>
      </c>
      <c r="L46" s="134">
        <f t="shared" si="24"/>
        <v>0</v>
      </c>
      <c r="M46" s="134">
        <f t="shared" si="24"/>
        <v>307.10000000000002</v>
      </c>
      <c r="N46" s="134">
        <f t="shared" ref="N46:Q46" si="25">SUM(N42:N45)</f>
        <v>176.5</v>
      </c>
      <c r="O46" s="134">
        <f t="shared" si="25"/>
        <v>0.5</v>
      </c>
      <c r="P46" s="134">
        <f t="shared" si="25"/>
        <v>0</v>
      </c>
      <c r="Q46" s="134">
        <f t="shared" si="25"/>
        <v>176</v>
      </c>
      <c r="R46" s="332">
        <f t="shared" si="5"/>
        <v>176.5</v>
      </c>
      <c r="S46" s="333">
        <f t="shared" si="6"/>
        <v>134</v>
      </c>
      <c r="T46" s="334"/>
      <c r="U46" s="266"/>
      <c r="V46" s="13"/>
      <c r="W46" s="13"/>
      <c r="X46" s="294"/>
      <c r="Y46" s="140"/>
    </row>
    <row r="47" spans="1:25" s="118" customFormat="1" ht="25.5">
      <c r="A47" s="408" t="s">
        <v>22</v>
      </c>
      <c r="B47" s="382" t="s">
        <v>27</v>
      </c>
      <c r="C47" s="382" t="s">
        <v>33</v>
      </c>
      <c r="D47" s="383" t="s">
        <v>98</v>
      </c>
      <c r="E47" s="452" t="s">
        <v>123</v>
      </c>
      <c r="F47" s="314" t="s">
        <v>12</v>
      </c>
      <c r="G47" s="74" t="s">
        <v>23</v>
      </c>
      <c r="H47" s="153" t="s">
        <v>36</v>
      </c>
      <c r="I47" s="129"/>
      <c r="J47" s="219">
        <v>4.2</v>
      </c>
      <c r="K47" s="175">
        <f>SUM(J47-M47)</f>
        <v>0.5</v>
      </c>
      <c r="L47" s="200"/>
      <c r="M47" s="201">
        <v>3.7</v>
      </c>
      <c r="N47" s="219">
        <v>0</v>
      </c>
      <c r="O47" s="175">
        <f>SUM(N47-Q47)</f>
        <v>0</v>
      </c>
      <c r="P47" s="200"/>
      <c r="Q47" s="201"/>
      <c r="R47" s="332">
        <f t="shared" si="5"/>
        <v>0</v>
      </c>
      <c r="S47" s="333">
        <f t="shared" si="6"/>
        <v>4.2</v>
      </c>
      <c r="T47" s="334"/>
      <c r="U47" s="148" t="s">
        <v>141</v>
      </c>
      <c r="V47" s="339"/>
      <c r="W47" s="339"/>
      <c r="X47" s="341"/>
      <c r="Y47" s="293" t="s">
        <v>60</v>
      </c>
    </row>
    <row r="48" spans="1:25" s="118" customFormat="1" ht="13.5" thickBot="1">
      <c r="A48" s="408"/>
      <c r="B48" s="382"/>
      <c r="C48" s="382"/>
      <c r="D48" s="383"/>
      <c r="E48" s="407"/>
      <c r="F48" s="314" t="s">
        <v>12</v>
      </c>
      <c r="G48" s="20" t="s">
        <v>24</v>
      </c>
      <c r="H48" s="21"/>
      <c r="I48" s="129"/>
      <c r="J48" s="219"/>
      <c r="K48" s="173">
        <f>SUM(J48-M48)</f>
        <v>0</v>
      </c>
      <c r="L48" s="204"/>
      <c r="M48" s="205"/>
      <c r="N48" s="219"/>
      <c r="O48" s="173">
        <f>SUM(N48-Q48)</f>
        <v>0</v>
      </c>
      <c r="P48" s="204"/>
      <c r="Q48" s="205"/>
      <c r="R48" s="332">
        <f t="shared" si="5"/>
        <v>0</v>
      </c>
      <c r="S48" s="333">
        <f t="shared" si="6"/>
        <v>0</v>
      </c>
      <c r="T48" s="334"/>
      <c r="U48" s="148"/>
      <c r="V48" s="339"/>
      <c r="W48" s="339"/>
      <c r="X48" s="341"/>
      <c r="Y48" s="293" t="s">
        <v>60</v>
      </c>
    </row>
    <row r="49" spans="1:25" s="119" customFormat="1" ht="13.5" thickBot="1">
      <c r="A49" s="408"/>
      <c r="B49" s="382"/>
      <c r="C49" s="382"/>
      <c r="D49" s="383"/>
      <c r="E49" s="407"/>
      <c r="F49" s="314"/>
      <c r="G49" s="455" t="s">
        <v>26</v>
      </c>
      <c r="H49" s="455"/>
      <c r="I49" s="134">
        <f t="shared" ref="I49:Q49" si="26">SUM(I47:I48)</f>
        <v>0</v>
      </c>
      <c r="J49" s="134">
        <f t="shared" si="26"/>
        <v>4.2</v>
      </c>
      <c r="K49" s="174">
        <f t="shared" si="26"/>
        <v>0.5</v>
      </c>
      <c r="L49" s="178">
        <f t="shared" si="26"/>
        <v>0</v>
      </c>
      <c r="M49" s="199">
        <f t="shared" si="26"/>
        <v>3.7</v>
      </c>
      <c r="N49" s="134">
        <f t="shared" si="26"/>
        <v>0</v>
      </c>
      <c r="O49" s="174">
        <f t="shared" si="26"/>
        <v>0</v>
      </c>
      <c r="P49" s="178">
        <f t="shared" si="26"/>
        <v>0</v>
      </c>
      <c r="Q49" s="199">
        <f t="shared" si="26"/>
        <v>0</v>
      </c>
      <c r="R49" s="332">
        <f t="shared" si="5"/>
        <v>0</v>
      </c>
      <c r="S49" s="333">
        <f t="shared" si="6"/>
        <v>4.2</v>
      </c>
      <c r="T49" s="334"/>
      <c r="U49" s="266"/>
      <c r="V49" s="13"/>
      <c r="W49" s="13"/>
      <c r="X49" s="294"/>
      <c r="Y49" s="140"/>
    </row>
    <row r="50" spans="1:25" s="119" customFormat="1">
      <c r="A50" s="408" t="s">
        <v>22</v>
      </c>
      <c r="B50" s="382" t="s">
        <v>27</v>
      </c>
      <c r="C50" s="382" t="s">
        <v>34</v>
      </c>
      <c r="D50" s="383" t="s">
        <v>99</v>
      </c>
      <c r="E50" s="423" t="s">
        <v>124</v>
      </c>
      <c r="F50" s="314" t="s">
        <v>12</v>
      </c>
      <c r="G50" s="23" t="s">
        <v>23</v>
      </c>
      <c r="H50" s="144" t="s">
        <v>36</v>
      </c>
      <c r="I50" s="240"/>
      <c r="J50" s="240">
        <v>35</v>
      </c>
      <c r="K50" s="175">
        <f>SUM(J50-M50)</f>
        <v>1.2000000000000028</v>
      </c>
      <c r="L50" s="200"/>
      <c r="M50" s="198">
        <v>33.799999999999997</v>
      </c>
      <c r="N50" s="240">
        <v>4.5999999999999996</v>
      </c>
      <c r="O50" s="175">
        <f>SUM(N50-Q50)</f>
        <v>4.5999999999999996</v>
      </c>
      <c r="P50" s="200"/>
      <c r="Q50" s="198"/>
      <c r="R50" s="332">
        <f t="shared" si="5"/>
        <v>4.5999999999999996</v>
      </c>
      <c r="S50" s="333">
        <f t="shared" si="6"/>
        <v>30.4</v>
      </c>
      <c r="T50" s="334"/>
      <c r="U50" s="148" t="s">
        <v>143</v>
      </c>
      <c r="V50" s="339" t="s">
        <v>12</v>
      </c>
      <c r="W50" s="339" t="s">
        <v>12</v>
      </c>
      <c r="X50" s="348"/>
      <c r="Y50" s="293" t="s">
        <v>60</v>
      </c>
    </row>
    <row r="51" spans="1:25" s="119" customFormat="1">
      <c r="A51" s="408"/>
      <c r="B51" s="382"/>
      <c r="C51" s="382"/>
      <c r="D51" s="383"/>
      <c r="E51" s="423"/>
      <c r="F51" s="314" t="s">
        <v>12</v>
      </c>
      <c r="G51" s="7" t="s">
        <v>111</v>
      </c>
      <c r="H51" s="278" t="s">
        <v>36</v>
      </c>
      <c r="I51" s="231"/>
      <c r="J51" s="231">
        <v>20.3</v>
      </c>
      <c r="K51" s="173">
        <f t="shared" ref="K51:K54" si="27">SUM(J51-M51)</f>
        <v>0</v>
      </c>
      <c r="L51" s="197"/>
      <c r="M51" s="198">
        <v>20.3</v>
      </c>
      <c r="N51" s="231">
        <v>20</v>
      </c>
      <c r="O51" s="173">
        <f t="shared" ref="O51:O54" si="28">SUM(N51-Q51)</f>
        <v>20</v>
      </c>
      <c r="P51" s="197"/>
      <c r="Q51" s="198"/>
      <c r="R51" s="332">
        <f t="shared" si="5"/>
        <v>20</v>
      </c>
      <c r="S51" s="333">
        <f t="shared" si="6"/>
        <v>0.30000000000000071</v>
      </c>
      <c r="T51" s="334"/>
      <c r="U51" s="148" t="s">
        <v>125</v>
      </c>
      <c r="V51" s="339" t="s">
        <v>244</v>
      </c>
      <c r="W51" s="363">
        <v>1.45</v>
      </c>
      <c r="X51" s="348"/>
      <c r="Y51" s="293" t="s">
        <v>60</v>
      </c>
    </row>
    <row r="52" spans="1:25" s="119" customFormat="1">
      <c r="A52" s="408"/>
      <c r="B52" s="382"/>
      <c r="C52" s="382"/>
      <c r="D52" s="383"/>
      <c r="E52" s="423"/>
      <c r="F52" s="314" t="s">
        <v>12</v>
      </c>
      <c r="G52" s="286" t="s">
        <v>23</v>
      </c>
      <c r="H52" s="287" t="s">
        <v>36</v>
      </c>
      <c r="I52" s="231"/>
      <c r="J52" s="231">
        <v>41.889000000000003</v>
      </c>
      <c r="K52" s="173">
        <f t="shared" si="27"/>
        <v>0</v>
      </c>
      <c r="L52" s="197"/>
      <c r="M52" s="198">
        <v>41.889000000000003</v>
      </c>
      <c r="N52" s="231">
        <v>0</v>
      </c>
      <c r="O52" s="173">
        <f t="shared" si="28"/>
        <v>0</v>
      </c>
      <c r="P52" s="197"/>
      <c r="Q52" s="198"/>
      <c r="R52" s="332">
        <f t="shared" si="5"/>
        <v>0</v>
      </c>
      <c r="S52" s="333">
        <f t="shared" si="6"/>
        <v>41.889000000000003</v>
      </c>
      <c r="T52" s="334"/>
      <c r="U52" s="148"/>
      <c r="V52" s="339"/>
      <c r="W52" s="339"/>
      <c r="X52" s="341"/>
      <c r="Y52" s="293" t="s">
        <v>60</v>
      </c>
    </row>
    <row r="53" spans="1:25" s="119" customFormat="1">
      <c r="A53" s="408"/>
      <c r="B53" s="382"/>
      <c r="C53" s="382"/>
      <c r="D53" s="383"/>
      <c r="E53" s="423"/>
      <c r="F53" s="314" t="s">
        <v>12</v>
      </c>
      <c r="G53" s="286" t="s">
        <v>215</v>
      </c>
      <c r="H53" s="287" t="s">
        <v>36</v>
      </c>
      <c r="I53" s="231"/>
      <c r="J53" s="231">
        <v>133.911</v>
      </c>
      <c r="K53" s="173">
        <f t="shared" si="27"/>
        <v>0</v>
      </c>
      <c r="L53" s="197"/>
      <c r="M53" s="198">
        <v>133.911</v>
      </c>
      <c r="N53" s="231">
        <v>133.9</v>
      </c>
      <c r="O53" s="173">
        <f t="shared" si="28"/>
        <v>133.9</v>
      </c>
      <c r="P53" s="197"/>
      <c r="Q53" s="198"/>
      <c r="R53" s="332">
        <f t="shared" si="5"/>
        <v>133.9</v>
      </c>
      <c r="S53" s="333">
        <f t="shared" si="6"/>
        <v>1.099999999999568E-2</v>
      </c>
      <c r="T53" s="334"/>
      <c r="U53" s="148"/>
      <c r="V53" s="339"/>
      <c r="W53" s="339"/>
      <c r="X53" s="341"/>
      <c r="Y53" s="293" t="s">
        <v>60</v>
      </c>
    </row>
    <row r="54" spans="1:25" s="119" customFormat="1">
      <c r="A54" s="408"/>
      <c r="B54" s="382"/>
      <c r="C54" s="382"/>
      <c r="D54" s="383"/>
      <c r="E54" s="423"/>
      <c r="F54" s="314" t="s">
        <v>12</v>
      </c>
      <c r="G54" s="286" t="s">
        <v>86</v>
      </c>
      <c r="H54" s="287" t="s">
        <v>36</v>
      </c>
      <c r="I54" s="231"/>
      <c r="J54" s="231">
        <v>187.3</v>
      </c>
      <c r="K54" s="173">
        <f t="shared" si="27"/>
        <v>0</v>
      </c>
      <c r="L54" s="197"/>
      <c r="M54" s="198">
        <v>187.3</v>
      </c>
      <c r="N54" s="231">
        <v>43.1</v>
      </c>
      <c r="O54" s="173">
        <f t="shared" si="28"/>
        <v>43.1</v>
      </c>
      <c r="P54" s="197"/>
      <c r="Q54" s="198"/>
      <c r="R54" s="332">
        <f t="shared" si="5"/>
        <v>43.1</v>
      </c>
      <c r="S54" s="333">
        <f t="shared" si="6"/>
        <v>144.20000000000002</v>
      </c>
      <c r="T54" s="334"/>
      <c r="U54" s="148"/>
      <c r="V54" s="339"/>
      <c r="W54" s="339"/>
      <c r="X54" s="341"/>
      <c r="Y54" s="293" t="s">
        <v>60</v>
      </c>
    </row>
    <row r="55" spans="1:25" s="119" customFormat="1" ht="13.5" thickBot="1">
      <c r="A55" s="408"/>
      <c r="B55" s="382"/>
      <c r="C55" s="382"/>
      <c r="D55" s="383"/>
      <c r="E55" s="423"/>
      <c r="F55" s="314" t="s">
        <v>12</v>
      </c>
      <c r="G55" s="25" t="s">
        <v>214</v>
      </c>
      <c r="H55" s="270" t="s">
        <v>36</v>
      </c>
      <c r="I55" s="231"/>
      <c r="J55" s="231">
        <v>70</v>
      </c>
      <c r="K55" s="173">
        <f>SUM(J55-M55)</f>
        <v>0</v>
      </c>
      <c r="L55" s="197"/>
      <c r="M55" s="206">
        <v>70</v>
      </c>
      <c r="N55" s="231">
        <v>17.5</v>
      </c>
      <c r="O55" s="173">
        <f>SUM(N55-Q55)</f>
        <v>17.5</v>
      </c>
      <c r="P55" s="197"/>
      <c r="Q55" s="206"/>
      <c r="R55" s="332">
        <f t="shared" si="5"/>
        <v>17.5</v>
      </c>
      <c r="S55" s="333">
        <f t="shared" si="6"/>
        <v>52.5</v>
      </c>
      <c r="T55" s="334"/>
      <c r="U55" s="148"/>
      <c r="V55" s="339"/>
      <c r="W55" s="339"/>
      <c r="X55" s="341"/>
      <c r="Y55" s="269" t="s">
        <v>60</v>
      </c>
    </row>
    <row r="56" spans="1:25" s="119" customFormat="1" ht="13.5" thickBot="1">
      <c r="A56" s="408"/>
      <c r="B56" s="382"/>
      <c r="C56" s="382"/>
      <c r="D56" s="383"/>
      <c r="E56" s="423"/>
      <c r="F56" s="314"/>
      <c r="G56" s="472" t="s">
        <v>26</v>
      </c>
      <c r="H56" s="473"/>
      <c r="I56" s="134">
        <f t="shared" ref="I56:M56" si="29">SUM(I50:I55)</f>
        <v>0</v>
      </c>
      <c r="J56" s="134">
        <f>SUM(J50:J55)</f>
        <v>488.4</v>
      </c>
      <c r="K56" s="174">
        <f t="shared" si="29"/>
        <v>1.2000000000000028</v>
      </c>
      <c r="L56" s="207">
        <f t="shared" si="29"/>
        <v>0</v>
      </c>
      <c r="M56" s="199">
        <f t="shared" si="29"/>
        <v>487.20000000000005</v>
      </c>
      <c r="N56" s="134">
        <f>SUM(N50:N55)</f>
        <v>219.1</v>
      </c>
      <c r="O56" s="174">
        <f t="shared" ref="O56:Q56" si="30">SUM(O50:O55)</f>
        <v>219.1</v>
      </c>
      <c r="P56" s="207">
        <f t="shared" si="30"/>
        <v>0</v>
      </c>
      <c r="Q56" s="199">
        <f t="shared" si="30"/>
        <v>0</v>
      </c>
      <c r="R56" s="332">
        <f t="shared" si="5"/>
        <v>219.1</v>
      </c>
      <c r="S56" s="333">
        <f t="shared" si="6"/>
        <v>269.29999999999995</v>
      </c>
      <c r="T56" s="334"/>
      <c r="U56" s="266"/>
      <c r="V56" s="13"/>
      <c r="W56" s="13"/>
      <c r="X56" s="294"/>
      <c r="Y56" s="140"/>
    </row>
    <row r="57" spans="1:25" s="95" customFormat="1" ht="13.5" thickBot="1">
      <c r="A57" s="60" t="s">
        <v>22</v>
      </c>
      <c r="B57" s="5" t="s">
        <v>27</v>
      </c>
      <c r="C57" s="27"/>
      <c r="D57" s="28"/>
      <c r="E57" s="453" t="s">
        <v>35</v>
      </c>
      <c r="F57" s="454"/>
      <c r="G57" s="454"/>
      <c r="H57" s="454"/>
      <c r="I57" s="70">
        <f>I24+I28+I32+I35+I38+I41+I46+I49+I56</f>
        <v>0</v>
      </c>
      <c r="J57" s="70">
        <f t="shared" ref="J57:Q57" si="31">J24+J28+J32+J35+J38+J41+J46+J49+J56</f>
        <v>2188.1</v>
      </c>
      <c r="K57" s="70">
        <f t="shared" si="31"/>
        <v>558.79999999999984</v>
      </c>
      <c r="L57" s="70">
        <f t="shared" si="31"/>
        <v>0</v>
      </c>
      <c r="M57" s="70">
        <f t="shared" si="31"/>
        <v>1629.3000000000002</v>
      </c>
      <c r="N57" s="70">
        <f t="shared" si="31"/>
        <v>1736.3999999999996</v>
      </c>
      <c r="O57" s="70">
        <f t="shared" si="31"/>
        <v>1560.3999999999996</v>
      </c>
      <c r="P57" s="70">
        <f t="shared" si="31"/>
        <v>0</v>
      </c>
      <c r="Q57" s="70">
        <f t="shared" si="31"/>
        <v>176</v>
      </c>
      <c r="R57" s="332">
        <f t="shared" si="5"/>
        <v>1736.3999999999996</v>
      </c>
      <c r="S57" s="333">
        <f t="shared" si="6"/>
        <v>451.70000000000027</v>
      </c>
      <c r="T57" s="334"/>
      <c r="U57" s="301"/>
      <c r="V57" s="13"/>
      <c r="W57" s="13"/>
      <c r="X57" s="294"/>
      <c r="Y57" s="141"/>
    </row>
    <row r="58" spans="1:25" s="119" customFormat="1" ht="32.25" thickBot="1">
      <c r="A58" s="61" t="s">
        <v>22</v>
      </c>
      <c r="B58" s="29" t="s">
        <v>28</v>
      </c>
      <c r="C58" s="30"/>
      <c r="D58" s="96" t="s">
        <v>71</v>
      </c>
      <c r="E58" s="409" t="s">
        <v>84</v>
      </c>
      <c r="F58" s="410"/>
      <c r="G58" s="410"/>
      <c r="H58" s="410"/>
      <c r="I58" s="69"/>
      <c r="J58" s="69"/>
      <c r="K58" s="177"/>
      <c r="L58" s="177"/>
      <c r="M58" s="177"/>
      <c r="N58" s="69"/>
      <c r="O58" s="177"/>
      <c r="P58" s="177"/>
      <c r="Q58" s="177"/>
      <c r="R58" s="332">
        <f t="shared" si="5"/>
        <v>0</v>
      </c>
      <c r="S58" s="333">
        <f t="shared" si="6"/>
        <v>0</v>
      </c>
      <c r="T58" s="334"/>
      <c r="U58" s="288"/>
      <c r="V58" s="13"/>
      <c r="W58" s="13"/>
      <c r="X58" s="294"/>
      <c r="Y58" s="269"/>
    </row>
    <row r="59" spans="1:25" s="119" customFormat="1" ht="38.25">
      <c r="A59" s="408" t="s">
        <v>22</v>
      </c>
      <c r="B59" s="382" t="s">
        <v>28</v>
      </c>
      <c r="C59" s="382" t="s">
        <v>22</v>
      </c>
      <c r="D59" s="383" t="s">
        <v>136</v>
      </c>
      <c r="E59" s="388" t="s">
        <v>102</v>
      </c>
      <c r="F59" s="272" t="s">
        <v>12</v>
      </c>
      <c r="G59" s="315" t="s">
        <v>25</v>
      </c>
      <c r="H59" s="239" t="s">
        <v>147</v>
      </c>
      <c r="I59" s="240"/>
      <c r="J59" s="221">
        <v>9</v>
      </c>
      <c r="K59" s="87">
        <f t="shared" ref="K59:K60" si="32">SUM(J59-M59)</f>
        <v>0</v>
      </c>
      <c r="L59" s="87"/>
      <c r="M59" s="196">
        <v>9</v>
      </c>
      <c r="N59" s="221">
        <v>10.7</v>
      </c>
      <c r="O59" s="87">
        <f t="shared" ref="O59:O60" si="33">SUM(N59-Q59)</f>
        <v>10.7</v>
      </c>
      <c r="P59" s="87"/>
      <c r="Q59" s="196"/>
      <c r="R59" s="332">
        <f t="shared" si="5"/>
        <v>10.7</v>
      </c>
      <c r="S59" s="333">
        <f t="shared" si="6"/>
        <v>-1.6999999999999993</v>
      </c>
      <c r="T59" s="334"/>
      <c r="U59" s="148" t="s">
        <v>182</v>
      </c>
      <c r="V59" s="225">
        <v>15</v>
      </c>
      <c r="W59" s="225">
        <v>26</v>
      </c>
      <c r="X59" s="353"/>
      <c r="Y59" s="293" t="s">
        <v>60</v>
      </c>
    </row>
    <row r="60" spans="1:25" s="119" customFormat="1" ht="38.25">
      <c r="A60" s="408"/>
      <c r="B60" s="382"/>
      <c r="C60" s="382"/>
      <c r="D60" s="383"/>
      <c r="E60" s="388"/>
      <c r="F60" s="274" t="s">
        <v>12</v>
      </c>
      <c r="G60" s="315" t="s">
        <v>23</v>
      </c>
      <c r="H60" s="239" t="s">
        <v>51</v>
      </c>
      <c r="I60" s="240"/>
      <c r="J60" s="221"/>
      <c r="K60" s="173">
        <f t="shared" si="32"/>
        <v>0</v>
      </c>
      <c r="L60" s="87"/>
      <c r="M60" s="196"/>
      <c r="N60" s="221"/>
      <c r="O60" s="173">
        <f t="shared" si="33"/>
        <v>0</v>
      </c>
      <c r="P60" s="87"/>
      <c r="Q60" s="196"/>
      <c r="R60" s="332">
        <f t="shared" si="5"/>
        <v>0</v>
      </c>
      <c r="S60" s="333">
        <f t="shared" si="6"/>
        <v>0</v>
      </c>
      <c r="T60" s="334"/>
      <c r="U60" s="148" t="s">
        <v>118</v>
      </c>
      <c r="V60" s="225">
        <v>4</v>
      </c>
      <c r="W60" s="225">
        <v>2</v>
      </c>
      <c r="X60" s="353"/>
      <c r="Y60" s="293" t="s">
        <v>60</v>
      </c>
    </row>
    <row r="61" spans="1:25" s="119" customFormat="1" ht="77.25" thickBot="1">
      <c r="A61" s="408"/>
      <c r="B61" s="382"/>
      <c r="C61" s="382"/>
      <c r="D61" s="383"/>
      <c r="E61" s="388"/>
      <c r="F61" s="241">
        <v>1</v>
      </c>
      <c r="G61" s="33" t="s">
        <v>24</v>
      </c>
      <c r="H61" s="164"/>
      <c r="I61" s="231"/>
      <c r="J61" s="219"/>
      <c r="K61" s="173">
        <f>SUM(J61-M61)</f>
        <v>0</v>
      </c>
      <c r="L61" s="173"/>
      <c r="M61" s="205"/>
      <c r="N61" s="219">
        <v>1.7</v>
      </c>
      <c r="O61" s="173">
        <f>SUM(N61-Q61)</f>
        <v>1.7</v>
      </c>
      <c r="P61" s="173"/>
      <c r="Q61" s="205"/>
      <c r="R61" s="332">
        <f t="shared" si="5"/>
        <v>1.7</v>
      </c>
      <c r="S61" s="333">
        <f t="shared" si="6"/>
        <v>-1.7</v>
      </c>
      <c r="T61" s="334"/>
      <c r="U61" s="149" t="s">
        <v>119</v>
      </c>
      <c r="V61" s="364">
        <v>0</v>
      </c>
      <c r="W61" s="364">
        <v>2</v>
      </c>
      <c r="X61" s="268"/>
      <c r="Y61" s="293" t="s">
        <v>60</v>
      </c>
    </row>
    <row r="62" spans="1:25" s="119" customFormat="1" ht="13.5" thickBot="1">
      <c r="A62" s="408"/>
      <c r="B62" s="382"/>
      <c r="C62" s="382"/>
      <c r="D62" s="383"/>
      <c r="E62" s="389"/>
      <c r="F62" s="241"/>
      <c r="G62" s="430" t="s">
        <v>26</v>
      </c>
      <c r="H62" s="431"/>
      <c r="I62" s="79">
        <f>SUM(I59:I61)</f>
        <v>0</v>
      </c>
      <c r="J62" s="79">
        <f t="shared" ref="J62:M62" si="34">SUM(J59:J61)</f>
        <v>9</v>
      </c>
      <c r="K62" s="79">
        <f t="shared" si="34"/>
        <v>0</v>
      </c>
      <c r="L62" s="79">
        <f t="shared" si="34"/>
        <v>0</v>
      </c>
      <c r="M62" s="79">
        <f t="shared" si="34"/>
        <v>9</v>
      </c>
      <c r="N62" s="79">
        <f t="shared" ref="N62:Q62" si="35">SUM(N59:N61)</f>
        <v>12.399999999999999</v>
      </c>
      <c r="O62" s="79">
        <f t="shared" si="35"/>
        <v>12.399999999999999</v>
      </c>
      <c r="P62" s="79">
        <f t="shared" si="35"/>
        <v>0</v>
      </c>
      <c r="Q62" s="79">
        <f t="shared" si="35"/>
        <v>0</v>
      </c>
      <c r="R62" s="332">
        <f t="shared" si="5"/>
        <v>12.399999999999999</v>
      </c>
      <c r="S62" s="333">
        <f t="shared" si="6"/>
        <v>-3.3999999999999986</v>
      </c>
      <c r="T62" s="334"/>
      <c r="U62" s="266"/>
      <c r="V62" s="13"/>
      <c r="W62" s="13"/>
      <c r="X62" s="294"/>
      <c r="Y62" s="140"/>
    </row>
    <row r="63" spans="1:25" s="118" customFormat="1" ht="76.5">
      <c r="A63" s="408" t="s">
        <v>22</v>
      </c>
      <c r="B63" s="427" t="s">
        <v>28</v>
      </c>
      <c r="C63" s="427" t="s">
        <v>27</v>
      </c>
      <c r="D63" s="383" t="s">
        <v>135</v>
      </c>
      <c r="E63" s="384" t="s">
        <v>107</v>
      </c>
      <c r="F63" s="241">
        <v>1</v>
      </c>
      <c r="G63" s="275" t="s">
        <v>23</v>
      </c>
      <c r="H63" s="144" t="s">
        <v>43</v>
      </c>
      <c r="I63" s="128"/>
      <c r="J63" s="276"/>
      <c r="K63" s="175">
        <f>SUM(J63-M63)</f>
        <v>0</v>
      </c>
      <c r="L63" s="200"/>
      <c r="M63" s="244"/>
      <c r="N63" s="276"/>
      <c r="O63" s="175">
        <f>SUM(N63-Q63)</f>
        <v>0</v>
      </c>
      <c r="P63" s="200"/>
      <c r="Q63" s="244"/>
      <c r="R63" s="332">
        <f t="shared" si="5"/>
        <v>0</v>
      </c>
      <c r="S63" s="333">
        <f t="shared" ref="S63:S115" si="36">SUM(J63-R63)</f>
        <v>0</v>
      </c>
      <c r="T63" s="334"/>
      <c r="U63" s="33" t="s">
        <v>116</v>
      </c>
      <c r="V63" s="339" t="s">
        <v>183</v>
      </c>
      <c r="W63" s="339" t="s">
        <v>241</v>
      </c>
      <c r="X63" s="341"/>
      <c r="Y63" s="293" t="s">
        <v>60</v>
      </c>
    </row>
    <row r="64" spans="1:25" s="118" customFormat="1" ht="38.25">
      <c r="A64" s="408"/>
      <c r="B64" s="427"/>
      <c r="C64" s="427"/>
      <c r="D64" s="383"/>
      <c r="E64" s="384"/>
      <c r="F64" s="241">
        <v>1</v>
      </c>
      <c r="G64" s="31" t="s">
        <v>24</v>
      </c>
      <c r="H64" s="239"/>
      <c r="I64" s="89"/>
      <c r="J64" s="221">
        <v>72.2</v>
      </c>
      <c r="K64" s="173">
        <f>SUM(J64-M64)</f>
        <v>0</v>
      </c>
      <c r="L64" s="197"/>
      <c r="M64" s="209">
        <v>72.2</v>
      </c>
      <c r="N64" s="221">
        <v>87.1</v>
      </c>
      <c r="O64" s="173">
        <f>SUM(N64-Q64)</f>
        <v>87.1</v>
      </c>
      <c r="P64" s="197"/>
      <c r="Q64" s="209"/>
      <c r="R64" s="332">
        <f t="shared" si="5"/>
        <v>87.1</v>
      </c>
      <c r="S64" s="333">
        <f t="shared" si="36"/>
        <v>-14.899999999999991</v>
      </c>
      <c r="T64" s="334"/>
      <c r="U64" s="33" t="s">
        <v>117</v>
      </c>
      <c r="V64" s="339" t="s">
        <v>18</v>
      </c>
      <c r="W64" s="339" t="s">
        <v>242</v>
      </c>
      <c r="X64" s="149"/>
      <c r="Y64" s="293" t="s">
        <v>60</v>
      </c>
    </row>
    <row r="65" spans="1:25" s="118" customFormat="1" ht="51.75" thickBot="1">
      <c r="A65" s="408"/>
      <c r="B65" s="427"/>
      <c r="C65" s="427"/>
      <c r="D65" s="383"/>
      <c r="E65" s="384"/>
      <c r="F65" s="241">
        <v>1</v>
      </c>
      <c r="G65" s="277" t="s">
        <v>25</v>
      </c>
      <c r="H65" s="278" t="s">
        <v>147</v>
      </c>
      <c r="I65" s="129"/>
      <c r="J65" s="219">
        <v>79</v>
      </c>
      <c r="K65" s="173">
        <f t="shared" ref="K65" si="37">SUM(J65-M65)</f>
        <v>0</v>
      </c>
      <c r="L65" s="173"/>
      <c r="M65" s="202">
        <v>79</v>
      </c>
      <c r="N65" s="219">
        <v>57.4</v>
      </c>
      <c r="O65" s="173">
        <f t="shared" ref="O65" si="38">SUM(N65-Q65)</f>
        <v>57.4</v>
      </c>
      <c r="P65" s="173"/>
      <c r="Q65" s="202"/>
      <c r="R65" s="332">
        <f t="shared" si="5"/>
        <v>57.4</v>
      </c>
      <c r="S65" s="333">
        <f t="shared" si="36"/>
        <v>21.6</v>
      </c>
      <c r="T65" s="334"/>
      <c r="U65" s="33" t="s">
        <v>184</v>
      </c>
      <c r="V65" s="339" t="s">
        <v>155</v>
      </c>
      <c r="W65" s="366" t="s">
        <v>155</v>
      </c>
      <c r="X65" s="149"/>
      <c r="Y65" s="269" t="s">
        <v>60</v>
      </c>
    </row>
    <row r="66" spans="1:25" s="119" customFormat="1" ht="13.5" thickBot="1">
      <c r="A66" s="408"/>
      <c r="B66" s="427"/>
      <c r="C66" s="427"/>
      <c r="D66" s="383"/>
      <c r="E66" s="384"/>
      <c r="F66" s="241"/>
      <c r="G66" s="415" t="s">
        <v>26</v>
      </c>
      <c r="H66" s="415"/>
      <c r="I66" s="78">
        <f>SUM(I63:I65)</f>
        <v>0</v>
      </c>
      <c r="J66" s="78">
        <f t="shared" ref="J66:M66" si="39">SUM(J63:J65)</f>
        <v>151.19999999999999</v>
      </c>
      <c r="K66" s="78">
        <f t="shared" si="39"/>
        <v>0</v>
      </c>
      <c r="L66" s="78">
        <f t="shared" si="39"/>
        <v>0</v>
      </c>
      <c r="M66" s="78">
        <f t="shared" si="39"/>
        <v>151.19999999999999</v>
      </c>
      <c r="N66" s="78">
        <f t="shared" ref="N66:Q66" si="40">SUM(N63:N65)</f>
        <v>144.5</v>
      </c>
      <c r="O66" s="78">
        <f t="shared" si="40"/>
        <v>144.5</v>
      </c>
      <c r="P66" s="78">
        <f t="shared" si="40"/>
        <v>0</v>
      </c>
      <c r="Q66" s="78">
        <f t="shared" si="40"/>
        <v>0</v>
      </c>
      <c r="R66" s="332">
        <f t="shared" ref="R66:R116" si="41">SUM(I66+N66)</f>
        <v>144.5</v>
      </c>
      <c r="S66" s="333">
        <f t="shared" si="36"/>
        <v>6.6999999999999886</v>
      </c>
      <c r="T66" s="334"/>
      <c r="U66" s="34"/>
      <c r="V66" s="34"/>
      <c r="W66" s="13"/>
      <c r="X66" s="294"/>
      <c r="Y66" s="140"/>
    </row>
    <row r="67" spans="1:25" s="118" customFormat="1">
      <c r="A67" s="408" t="s">
        <v>22</v>
      </c>
      <c r="B67" s="427" t="s">
        <v>28</v>
      </c>
      <c r="C67" s="427" t="s">
        <v>28</v>
      </c>
      <c r="D67" s="422" t="s">
        <v>136</v>
      </c>
      <c r="E67" s="384" t="s">
        <v>194</v>
      </c>
      <c r="F67" s="242">
        <v>1</v>
      </c>
      <c r="G67" s="143" t="s">
        <v>23</v>
      </c>
      <c r="H67" s="284" t="s">
        <v>43</v>
      </c>
      <c r="I67" s="89"/>
      <c r="J67" s="221"/>
      <c r="K67" s="173">
        <f>SUM(J67-M67)</f>
        <v>0</v>
      </c>
      <c r="L67" s="208"/>
      <c r="M67" s="196"/>
      <c r="N67" s="221"/>
      <c r="O67" s="173">
        <f>SUM(N67-Q67)</f>
        <v>0</v>
      </c>
      <c r="P67" s="208"/>
      <c r="Q67" s="196"/>
      <c r="R67" s="332">
        <f t="shared" si="41"/>
        <v>0</v>
      </c>
      <c r="S67" s="333">
        <f t="shared" si="36"/>
        <v>0</v>
      </c>
      <c r="T67" s="334"/>
      <c r="U67" s="33"/>
      <c r="V67" s="44"/>
      <c r="W67" s="366"/>
      <c r="X67" s="341"/>
      <c r="Y67" s="293" t="s">
        <v>60</v>
      </c>
    </row>
    <row r="68" spans="1:25" s="118" customFormat="1" ht="64.5" thickBot="1">
      <c r="A68" s="408"/>
      <c r="B68" s="427"/>
      <c r="C68" s="427"/>
      <c r="D68" s="422"/>
      <c r="E68" s="384"/>
      <c r="F68" s="241">
        <v>1</v>
      </c>
      <c r="G68" s="247" t="s">
        <v>23</v>
      </c>
      <c r="H68" s="248" t="s">
        <v>51</v>
      </c>
      <c r="I68" s="89"/>
      <c r="J68" s="240">
        <v>10</v>
      </c>
      <c r="K68" s="87">
        <f>SUM(J68-M68)</f>
        <v>10</v>
      </c>
      <c r="L68" s="173"/>
      <c r="M68" s="202"/>
      <c r="N68" s="240">
        <v>2.9</v>
      </c>
      <c r="O68" s="87">
        <f>SUM(N68-Q68)</f>
        <v>2.9</v>
      </c>
      <c r="P68" s="173"/>
      <c r="Q68" s="202"/>
      <c r="R68" s="332">
        <f t="shared" si="41"/>
        <v>2.9</v>
      </c>
      <c r="S68" s="333">
        <f t="shared" si="36"/>
        <v>7.1</v>
      </c>
      <c r="T68" s="338"/>
      <c r="U68" s="33" t="s">
        <v>181</v>
      </c>
      <c r="V68" s="339" t="s">
        <v>161</v>
      </c>
      <c r="W68" s="366" t="s">
        <v>226</v>
      </c>
      <c r="X68" s="341"/>
      <c r="Y68" s="269" t="s">
        <v>60</v>
      </c>
    </row>
    <row r="69" spans="1:25" s="119" customFormat="1" ht="13.5" thickBot="1">
      <c r="A69" s="408"/>
      <c r="B69" s="427"/>
      <c r="C69" s="427"/>
      <c r="D69" s="422"/>
      <c r="E69" s="384"/>
      <c r="F69" s="241"/>
      <c r="G69" s="415" t="s">
        <v>26</v>
      </c>
      <c r="H69" s="415"/>
      <c r="I69" s="79">
        <f t="shared" ref="I69:M69" si="42">SUM(I67:I68)</f>
        <v>0</v>
      </c>
      <c r="J69" s="79">
        <f t="shared" si="42"/>
        <v>10</v>
      </c>
      <c r="K69" s="79">
        <f t="shared" si="42"/>
        <v>10</v>
      </c>
      <c r="L69" s="79">
        <f t="shared" si="42"/>
        <v>0</v>
      </c>
      <c r="M69" s="79">
        <f t="shared" si="42"/>
        <v>0</v>
      </c>
      <c r="N69" s="79">
        <f t="shared" ref="N69:Q69" si="43">SUM(N67:N68)</f>
        <v>2.9</v>
      </c>
      <c r="O69" s="79">
        <f t="shared" si="43"/>
        <v>2.9</v>
      </c>
      <c r="P69" s="79">
        <f t="shared" si="43"/>
        <v>0</v>
      </c>
      <c r="Q69" s="79">
        <f t="shared" si="43"/>
        <v>0</v>
      </c>
      <c r="R69" s="332">
        <f t="shared" si="41"/>
        <v>2.9</v>
      </c>
      <c r="S69" s="333">
        <f t="shared" si="36"/>
        <v>7.1</v>
      </c>
      <c r="T69" s="338"/>
      <c r="U69" s="34"/>
      <c r="V69" s="34"/>
      <c r="W69" s="13"/>
      <c r="X69" s="294"/>
      <c r="Y69" s="140"/>
    </row>
    <row r="70" spans="1:25" s="118" customFormat="1" ht="15.75">
      <c r="A70" s="408" t="s">
        <v>22</v>
      </c>
      <c r="B70" s="427" t="s">
        <v>28</v>
      </c>
      <c r="C70" s="427" t="s">
        <v>29</v>
      </c>
      <c r="D70" s="422" t="s">
        <v>137</v>
      </c>
      <c r="E70" s="384" t="s">
        <v>185</v>
      </c>
      <c r="F70" s="241">
        <v>1</v>
      </c>
      <c r="G70" s="275" t="s">
        <v>23</v>
      </c>
      <c r="H70" s="284" t="s">
        <v>43</v>
      </c>
      <c r="I70" s="128"/>
      <c r="J70" s="221">
        <v>13.3</v>
      </c>
      <c r="K70" s="173">
        <f>SUM(J70-M70)</f>
        <v>13.3</v>
      </c>
      <c r="L70" s="208"/>
      <c r="M70" s="196"/>
      <c r="N70" s="221">
        <v>13</v>
      </c>
      <c r="O70" s="173">
        <f>SUM(N70-Q70)</f>
        <v>13</v>
      </c>
      <c r="P70" s="208"/>
      <c r="Q70" s="196"/>
      <c r="R70" s="332">
        <f t="shared" si="41"/>
        <v>13</v>
      </c>
      <c r="S70" s="333">
        <f t="shared" si="36"/>
        <v>0.30000000000000071</v>
      </c>
      <c r="T70" s="334"/>
      <c r="U70" s="148" t="s">
        <v>144</v>
      </c>
      <c r="V70" s="339" t="s">
        <v>46</v>
      </c>
      <c r="W70" s="366" t="s">
        <v>17</v>
      </c>
      <c r="X70" s="352"/>
      <c r="Y70" s="293" t="s">
        <v>60</v>
      </c>
    </row>
    <row r="71" spans="1:25" s="118" customFormat="1" ht="15.75">
      <c r="A71" s="408"/>
      <c r="B71" s="427"/>
      <c r="C71" s="427"/>
      <c r="D71" s="422"/>
      <c r="E71" s="384"/>
      <c r="F71" s="241">
        <v>1</v>
      </c>
      <c r="G71" s="33" t="s">
        <v>25</v>
      </c>
      <c r="H71" s="270" t="s">
        <v>147</v>
      </c>
      <c r="I71" s="89"/>
      <c r="J71" s="219">
        <v>18.100000000000001</v>
      </c>
      <c r="K71" s="87">
        <f>SUM(J71-M71)</f>
        <v>18.100000000000001</v>
      </c>
      <c r="L71" s="285"/>
      <c r="M71" s="202"/>
      <c r="N71" s="219">
        <v>1.5</v>
      </c>
      <c r="O71" s="87">
        <f>SUM(N71-Q71)</f>
        <v>1.5</v>
      </c>
      <c r="P71" s="285"/>
      <c r="Q71" s="202"/>
      <c r="R71" s="332">
        <f t="shared" si="41"/>
        <v>1.5</v>
      </c>
      <c r="S71" s="333">
        <f t="shared" si="36"/>
        <v>16.600000000000001</v>
      </c>
      <c r="T71" s="334"/>
      <c r="U71" s="148"/>
      <c r="V71" s="279"/>
      <c r="W71" s="279"/>
      <c r="X71" s="352"/>
      <c r="Y71" s="293" t="s">
        <v>60</v>
      </c>
    </row>
    <row r="72" spans="1:25" s="118" customFormat="1" ht="13.5" thickBot="1">
      <c r="A72" s="408"/>
      <c r="B72" s="427"/>
      <c r="C72" s="427"/>
      <c r="D72" s="422"/>
      <c r="E72" s="384"/>
      <c r="F72" s="241">
        <v>1</v>
      </c>
      <c r="G72" s="145" t="s">
        <v>24</v>
      </c>
      <c r="H72" s="164"/>
      <c r="I72" s="89"/>
      <c r="J72" s="240">
        <v>20.6</v>
      </c>
      <c r="K72" s="87">
        <f>SUM(J72-M72)</f>
        <v>20.6</v>
      </c>
      <c r="L72" s="203"/>
      <c r="M72" s="169"/>
      <c r="N72" s="240">
        <v>0</v>
      </c>
      <c r="O72" s="87">
        <f>SUM(N72-Q72)</f>
        <v>0</v>
      </c>
      <c r="P72" s="203"/>
      <c r="Q72" s="169"/>
      <c r="R72" s="332">
        <f t="shared" si="41"/>
        <v>0</v>
      </c>
      <c r="S72" s="333">
        <f t="shared" si="36"/>
        <v>20.6</v>
      </c>
      <c r="T72" s="334"/>
      <c r="U72" s="33"/>
      <c r="V72" s="33"/>
      <c r="W72" s="366"/>
      <c r="X72" s="341"/>
      <c r="Y72" s="269" t="s">
        <v>60</v>
      </c>
    </row>
    <row r="73" spans="1:25" s="119" customFormat="1" ht="13.5" thickBot="1">
      <c r="A73" s="408"/>
      <c r="B73" s="427"/>
      <c r="C73" s="427"/>
      <c r="D73" s="422"/>
      <c r="E73" s="384"/>
      <c r="F73" s="241"/>
      <c r="G73" s="415" t="s">
        <v>26</v>
      </c>
      <c r="H73" s="415"/>
      <c r="I73" s="79">
        <f t="shared" ref="I73:J73" si="44">SUM(I70:I72)</f>
        <v>0</v>
      </c>
      <c r="J73" s="79">
        <f t="shared" si="44"/>
        <v>52</v>
      </c>
      <c r="K73" s="174">
        <f t="shared" ref="K73:M73" si="45">SUM(K70:K72)</f>
        <v>52</v>
      </c>
      <c r="L73" s="178">
        <f t="shared" si="45"/>
        <v>0</v>
      </c>
      <c r="M73" s="199">
        <f t="shared" si="45"/>
        <v>0</v>
      </c>
      <c r="N73" s="79">
        <f t="shared" ref="N73" si="46">SUM(N70:N72)</f>
        <v>14.5</v>
      </c>
      <c r="O73" s="174">
        <f t="shared" ref="O73:Q73" si="47">SUM(O70:O72)</f>
        <v>14.5</v>
      </c>
      <c r="P73" s="178">
        <f t="shared" si="47"/>
        <v>0</v>
      </c>
      <c r="Q73" s="199">
        <f t="shared" si="47"/>
        <v>0</v>
      </c>
      <c r="R73" s="332">
        <f t="shared" si="41"/>
        <v>14.5</v>
      </c>
      <c r="S73" s="333">
        <f t="shared" si="36"/>
        <v>37.5</v>
      </c>
      <c r="T73" s="334"/>
      <c r="U73" s="34"/>
      <c r="V73" s="34"/>
      <c r="W73" s="366"/>
      <c r="X73" s="341"/>
      <c r="Y73" s="140"/>
    </row>
    <row r="74" spans="1:25" s="119" customFormat="1">
      <c r="A74" s="476" t="s">
        <v>22</v>
      </c>
      <c r="B74" s="424" t="s">
        <v>28</v>
      </c>
      <c r="C74" s="424" t="s">
        <v>30</v>
      </c>
      <c r="D74" s="412" t="s">
        <v>139</v>
      </c>
      <c r="E74" s="384" t="s">
        <v>145</v>
      </c>
      <c r="F74" s="241">
        <v>1</v>
      </c>
      <c r="G74" s="253" t="s">
        <v>23</v>
      </c>
      <c r="H74" s="254" t="s">
        <v>51</v>
      </c>
      <c r="I74" s="273"/>
      <c r="J74" s="220">
        <v>3</v>
      </c>
      <c r="K74" s="175">
        <f>SUM(J74-M74)</f>
        <v>3</v>
      </c>
      <c r="L74" s="250"/>
      <c r="M74" s="244"/>
      <c r="N74" s="220"/>
      <c r="O74" s="175">
        <f>SUM(N74-Q74)</f>
        <v>0</v>
      </c>
      <c r="P74" s="250"/>
      <c r="Q74" s="244"/>
      <c r="R74" s="332">
        <f t="shared" si="41"/>
        <v>0</v>
      </c>
      <c r="S74" s="333">
        <f t="shared" si="36"/>
        <v>3</v>
      </c>
      <c r="T74" s="334"/>
      <c r="U74" s="33" t="s">
        <v>146</v>
      </c>
      <c r="V74" s="339" t="s">
        <v>12</v>
      </c>
      <c r="W74" s="366" t="s">
        <v>155</v>
      </c>
      <c r="X74" s="341"/>
      <c r="Y74" s="140" t="s">
        <v>60</v>
      </c>
    </row>
    <row r="75" spans="1:25" s="119" customFormat="1" ht="13.5" thickBot="1">
      <c r="A75" s="477"/>
      <c r="B75" s="425"/>
      <c r="C75" s="425"/>
      <c r="D75" s="413"/>
      <c r="E75" s="384"/>
      <c r="F75" s="241">
        <v>1</v>
      </c>
      <c r="G75" s="255"/>
      <c r="H75" s="256"/>
      <c r="I75" s="252"/>
      <c r="J75" s="161"/>
      <c r="K75" s="87">
        <f>SUM(J75-M75)</f>
        <v>0</v>
      </c>
      <c r="L75" s="195"/>
      <c r="M75" s="196"/>
      <c r="N75" s="161"/>
      <c r="O75" s="87">
        <f>SUM(N75-Q75)</f>
        <v>0</v>
      </c>
      <c r="P75" s="195"/>
      <c r="Q75" s="196"/>
      <c r="R75" s="332">
        <f t="shared" si="41"/>
        <v>0</v>
      </c>
      <c r="S75" s="333">
        <f t="shared" si="36"/>
        <v>0</v>
      </c>
      <c r="T75" s="334"/>
      <c r="U75" s="33"/>
      <c r="V75" s="13"/>
      <c r="W75" s="366"/>
      <c r="X75" s="341"/>
      <c r="Y75" s="140" t="s">
        <v>60</v>
      </c>
    </row>
    <row r="76" spans="1:25" s="119" customFormat="1" ht="13.5" thickBot="1">
      <c r="A76" s="478"/>
      <c r="B76" s="426"/>
      <c r="C76" s="426"/>
      <c r="D76" s="414"/>
      <c r="E76" s="384"/>
      <c r="F76" s="241"/>
      <c r="G76" s="415" t="s">
        <v>26</v>
      </c>
      <c r="H76" s="415"/>
      <c r="I76" s="79">
        <f>SUM(I74:I75)</f>
        <v>0</v>
      </c>
      <c r="J76" s="79">
        <f t="shared" ref="J76:M76" si="48">SUM(J74:J75)</f>
        <v>3</v>
      </c>
      <c r="K76" s="79">
        <f t="shared" si="48"/>
        <v>3</v>
      </c>
      <c r="L76" s="79">
        <f t="shared" si="48"/>
        <v>0</v>
      </c>
      <c r="M76" s="79">
        <f t="shared" si="48"/>
        <v>0</v>
      </c>
      <c r="N76" s="79">
        <f t="shared" ref="N76:Q76" si="49">SUM(N74:N75)</f>
        <v>0</v>
      </c>
      <c r="O76" s="79">
        <f t="shared" si="49"/>
        <v>0</v>
      </c>
      <c r="P76" s="79">
        <f t="shared" si="49"/>
        <v>0</v>
      </c>
      <c r="Q76" s="79">
        <f t="shared" si="49"/>
        <v>0</v>
      </c>
      <c r="R76" s="332">
        <f t="shared" si="41"/>
        <v>0</v>
      </c>
      <c r="S76" s="333">
        <f t="shared" si="36"/>
        <v>3</v>
      </c>
      <c r="T76" s="334"/>
      <c r="U76" s="33"/>
      <c r="V76" s="13"/>
      <c r="W76" s="366"/>
      <c r="X76" s="341"/>
      <c r="Y76" s="140"/>
    </row>
    <row r="77" spans="1:25" s="119" customFormat="1" ht="25.5">
      <c r="A77" s="476" t="s">
        <v>22</v>
      </c>
      <c r="B77" s="424" t="s">
        <v>28</v>
      </c>
      <c r="C77" s="424" t="s">
        <v>31</v>
      </c>
      <c r="D77" s="412"/>
      <c r="E77" s="384" t="s">
        <v>179</v>
      </c>
      <c r="F77" s="241">
        <v>1</v>
      </c>
      <c r="G77" s="253" t="s">
        <v>23</v>
      </c>
      <c r="H77" s="254" t="s">
        <v>51</v>
      </c>
      <c r="I77" s="251"/>
      <c r="J77" s="220">
        <v>10</v>
      </c>
      <c r="K77" s="175">
        <f>SUM(J77-M77)</f>
        <v>10</v>
      </c>
      <c r="L77" s="250"/>
      <c r="M77" s="244"/>
      <c r="N77" s="220">
        <v>2.5</v>
      </c>
      <c r="O77" s="175">
        <f>SUM(N77-Q77)</f>
        <v>2.5</v>
      </c>
      <c r="P77" s="250"/>
      <c r="Q77" s="244"/>
      <c r="R77" s="332">
        <f t="shared" si="41"/>
        <v>2.5</v>
      </c>
      <c r="S77" s="333">
        <f t="shared" si="36"/>
        <v>7.5</v>
      </c>
      <c r="T77" s="334"/>
      <c r="U77" s="33" t="s">
        <v>180</v>
      </c>
      <c r="V77" s="339" t="s">
        <v>161</v>
      </c>
      <c r="W77" s="366" t="s">
        <v>243</v>
      </c>
      <c r="X77" s="341"/>
      <c r="Y77" s="140" t="s">
        <v>60</v>
      </c>
    </row>
    <row r="78" spans="1:25" s="119" customFormat="1" ht="13.5" thickBot="1">
      <c r="A78" s="477"/>
      <c r="B78" s="425"/>
      <c r="C78" s="425"/>
      <c r="D78" s="413"/>
      <c r="E78" s="384"/>
      <c r="F78" s="241"/>
      <c r="G78" s="255"/>
      <c r="H78" s="256"/>
      <c r="I78" s="252"/>
      <c r="J78" s="161"/>
      <c r="K78" s="87">
        <f>SUM(J78-M78)</f>
        <v>0</v>
      </c>
      <c r="L78" s="195"/>
      <c r="M78" s="196"/>
      <c r="N78" s="161"/>
      <c r="O78" s="87">
        <f>SUM(N78-Q78)</f>
        <v>0</v>
      </c>
      <c r="P78" s="195"/>
      <c r="Q78" s="196"/>
      <c r="R78" s="332">
        <f t="shared" si="41"/>
        <v>0</v>
      </c>
      <c r="S78" s="333">
        <f t="shared" si="36"/>
        <v>0</v>
      </c>
      <c r="T78" s="334"/>
      <c r="U78" s="33"/>
      <c r="V78" s="13"/>
      <c r="W78" s="339"/>
      <c r="X78" s="341"/>
      <c r="Y78" s="140" t="s">
        <v>60</v>
      </c>
    </row>
    <row r="79" spans="1:25" s="119" customFormat="1" ht="13.5" thickBot="1">
      <c r="A79" s="478"/>
      <c r="B79" s="426"/>
      <c r="C79" s="426"/>
      <c r="D79" s="414"/>
      <c r="E79" s="384"/>
      <c r="F79" s="241"/>
      <c r="G79" s="415" t="s">
        <v>26</v>
      </c>
      <c r="H79" s="415"/>
      <c r="I79" s="79">
        <f>SUM(I77:I78)</f>
        <v>0</v>
      </c>
      <c r="J79" s="79">
        <f t="shared" ref="J79:M79" si="50">SUM(J77:J78)</f>
        <v>10</v>
      </c>
      <c r="K79" s="79">
        <f t="shared" si="50"/>
        <v>10</v>
      </c>
      <c r="L79" s="79">
        <f t="shared" si="50"/>
        <v>0</v>
      </c>
      <c r="M79" s="79">
        <f t="shared" si="50"/>
        <v>0</v>
      </c>
      <c r="N79" s="79">
        <f t="shared" ref="N79:Q79" si="51">SUM(N77:N78)</f>
        <v>2.5</v>
      </c>
      <c r="O79" s="79">
        <f t="shared" si="51"/>
        <v>2.5</v>
      </c>
      <c r="P79" s="79">
        <f t="shared" si="51"/>
        <v>0</v>
      </c>
      <c r="Q79" s="79">
        <f t="shared" si="51"/>
        <v>0</v>
      </c>
      <c r="R79" s="332">
        <f t="shared" si="41"/>
        <v>2.5</v>
      </c>
      <c r="S79" s="333">
        <f t="shared" si="36"/>
        <v>7.5</v>
      </c>
      <c r="T79" s="334"/>
      <c r="U79" s="33"/>
      <c r="V79" s="13"/>
      <c r="W79" s="339"/>
      <c r="X79" s="341"/>
      <c r="Y79" s="140"/>
    </row>
    <row r="80" spans="1:25" s="95" customFormat="1" ht="13.5" thickBot="1">
      <c r="A80" s="62" t="s">
        <v>22</v>
      </c>
      <c r="B80" s="35" t="s">
        <v>28</v>
      </c>
      <c r="C80" s="36"/>
      <c r="D80" s="37"/>
      <c r="E80" s="471" t="s">
        <v>35</v>
      </c>
      <c r="F80" s="468"/>
      <c r="G80" s="454"/>
      <c r="H80" s="454"/>
      <c r="I80" s="78">
        <f>I62+I66+I69+I73+I76+I79</f>
        <v>0</v>
      </c>
      <c r="J80" s="78">
        <f t="shared" ref="J80:M80" si="52">J62+J66+J69+J73+J76+J79</f>
        <v>235.2</v>
      </c>
      <c r="K80" s="78">
        <f t="shared" si="52"/>
        <v>75</v>
      </c>
      <c r="L80" s="78">
        <f t="shared" si="52"/>
        <v>0</v>
      </c>
      <c r="M80" s="78">
        <f t="shared" si="52"/>
        <v>160.19999999999999</v>
      </c>
      <c r="N80" s="78">
        <f t="shared" ref="N80:Q80" si="53">N62+N66+N69+N73+N76+N79</f>
        <v>176.8</v>
      </c>
      <c r="O80" s="78">
        <f t="shared" si="53"/>
        <v>176.8</v>
      </c>
      <c r="P80" s="78">
        <f t="shared" si="53"/>
        <v>0</v>
      </c>
      <c r="Q80" s="78">
        <f t="shared" si="53"/>
        <v>0</v>
      </c>
      <c r="R80" s="332">
        <f t="shared" si="41"/>
        <v>176.8</v>
      </c>
      <c r="S80" s="333">
        <f t="shared" si="36"/>
        <v>58.399999999999977</v>
      </c>
      <c r="T80" s="334"/>
      <c r="U80" s="266"/>
      <c r="V80" s="13"/>
      <c r="W80" s="13"/>
      <c r="X80" s="294"/>
      <c r="Y80" s="141"/>
    </row>
    <row r="81" spans="1:25" s="95" customFormat="1" ht="32.25" thickBot="1">
      <c r="A81" s="59" t="s">
        <v>22</v>
      </c>
      <c r="B81" s="5" t="s">
        <v>29</v>
      </c>
      <c r="C81" s="11"/>
      <c r="D81" s="12" t="s">
        <v>73</v>
      </c>
      <c r="E81" s="450" t="s">
        <v>74</v>
      </c>
      <c r="F81" s="451"/>
      <c r="G81" s="451"/>
      <c r="H81" s="14"/>
      <c r="I81" s="14"/>
      <c r="J81" s="69"/>
      <c r="K81" s="168"/>
      <c r="L81" s="168"/>
      <c r="M81" s="168"/>
      <c r="N81" s="69"/>
      <c r="O81" s="168"/>
      <c r="P81" s="168"/>
      <c r="Q81" s="168"/>
      <c r="R81" s="332">
        <f t="shared" si="41"/>
        <v>0</v>
      </c>
      <c r="S81" s="333">
        <f t="shared" si="36"/>
        <v>0</v>
      </c>
      <c r="T81" s="334"/>
      <c r="U81" s="288"/>
      <c r="V81" s="13"/>
      <c r="W81" s="13"/>
      <c r="X81" s="294"/>
      <c r="Y81" s="294"/>
    </row>
    <row r="82" spans="1:25" s="95" customFormat="1">
      <c r="A82" s="381" t="s">
        <v>22</v>
      </c>
      <c r="B82" s="382" t="s">
        <v>29</v>
      </c>
      <c r="C82" s="382" t="s">
        <v>27</v>
      </c>
      <c r="D82" s="383" t="s">
        <v>72</v>
      </c>
      <c r="E82" s="417" t="s">
        <v>131</v>
      </c>
      <c r="F82" s="38">
        <v>1</v>
      </c>
      <c r="G82" s="152" t="s">
        <v>23</v>
      </c>
      <c r="H82" s="40" t="s">
        <v>37</v>
      </c>
      <c r="I82" s="72"/>
      <c r="J82" s="222">
        <v>30</v>
      </c>
      <c r="K82" s="180">
        <f>SUM(J82-M82)</f>
        <v>30</v>
      </c>
      <c r="L82" s="175"/>
      <c r="M82" s="201"/>
      <c r="N82" s="276">
        <v>7</v>
      </c>
      <c r="O82" s="180">
        <f>SUM(N82-Q82)</f>
        <v>7</v>
      </c>
      <c r="P82" s="175"/>
      <c r="Q82" s="201"/>
      <c r="R82" s="332">
        <f t="shared" si="41"/>
        <v>7</v>
      </c>
      <c r="S82" s="333">
        <f t="shared" si="36"/>
        <v>23</v>
      </c>
      <c r="T82" s="338"/>
      <c r="U82" s="269" t="s">
        <v>200</v>
      </c>
      <c r="V82" s="339" t="s">
        <v>171</v>
      </c>
      <c r="W82" s="225" t="s">
        <v>171</v>
      </c>
      <c r="X82" s="353"/>
      <c r="Y82" s="293" t="s">
        <v>60</v>
      </c>
    </row>
    <row r="83" spans="1:25" s="95" customFormat="1" ht="13.5" thickBot="1">
      <c r="A83" s="381"/>
      <c r="B83" s="382"/>
      <c r="C83" s="382"/>
      <c r="D83" s="383"/>
      <c r="E83" s="418"/>
      <c r="F83" s="3"/>
      <c r="G83" s="150"/>
      <c r="H83" s="151"/>
      <c r="I83" s="131"/>
      <c r="J83" s="215"/>
      <c r="K83" s="180">
        <f>SUM(J83-M83)</f>
        <v>0</v>
      </c>
      <c r="L83" s="180"/>
      <c r="M83" s="190"/>
      <c r="N83" s="215"/>
      <c r="O83" s="180">
        <f>SUM(N83-Q83)</f>
        <v>0</v>
      </c>
      <c r="P83" s="180"/>
      <c r="Q83" s="190"/>
      <c r="R83" s="332">
        <f t="shared" si="41"/>
        <v>0</v>
      </c>
      <c r="S83" s="333">
        <f t="shared" si="36"/>
        <v>0</v>
      </c>
      <c r="T83" s="334"/>
      <c r="U83" s="313"/>
      <c r="V83" s="148"/>
      <c r="W83" s="339"/>
      <c r="X83" s="341"/>
      <c r="Y83" s="293"/>
    </row>
    <row r="84" spans="1:25" ht="13.5" thickBot="1">
      <c r="A84" s="381"/>
      <c r="B84" s="382"/>
      <c r="C84" s="382"/>
      <c r="D84" s="383"/>
      <c r="E84" s="419"/>
      <c r="F84" s="323"/>
      <c r="G84" s="390" t="s">
        <v>26</v>
      </c>
      <c r="H84" s="391"/>
      <c r="I84" s="80">
        <f t="shared" ref="I84:M84" si="54">SUM(I82:I83)</f>
        <v>0</v>
      </c>
      <c r="J84" s="80">
        <f t="shared" si="54"/>
        <v>30</v>
      </c>
      <c r="K84" s="80">
        <f t="shared" si="54"/>
        <v>30</v>
      </c>
      <c r="L84" s="80">
        <f t="shared" si="54"/>
        <v>0</v>
      </c>
      <c r="M84" s="80">
        <f t="shared" si="54"/>
        <v>0</v>
      </c>
      <c r="N84" s="80">
        <f t="shared" ref="N84:Q84" si="55">SUM(N82:N83)</f>
        <v>7</v>
      </c>
      <c r="O84" s="80">
        <f t="shared" si="55"/>
        <v>7</v>
      </c>
      <c r="P84" s="80">
        <f t="shared" si="55"/>
        <v>0</v>
      </c>
      <c r="Q84" s="80">
        <f t="shared" si="55"/>
        <v>0</v>
      </c>
      <c r="R84" s="332">
        <f t="shared" si="41"/>
        <v>7</v>
      </c>
      <c r="S84" s="333">
        <f t="shared" si="36"/>
        <v>23</v>
      </c>
      <c r="T84" s="334"/>
      <c r="U84" s="148"/>
      <c r="V84" s="13"/>
      <c r="W84" s="13"/>
      <c r="X84" s="294"/>
      <c r="Y84" s="140"/>
    </row>
    <row r="85" spans="1:25" s="95" customFormat="1" ht="63.75">
      <c r="A85" s="381" t="s">
        <v>22</v>
      </c>
      <c r="B85" s="382" t="s">
        <v>29</v>
      </c>
      <c r="C85" s="382" t="s">
        <v>28</v>
      </c>
      <c r="D85" s="383" t="s">
        <v>72</v>
      </c>
      <c r="E85" s="417" t="s">
        <v>120</v>
      </c>
      <c r="F85" s="154">
        <v>1</v>
      </c>
      <c r="G85" s="318" t="s">
        <v>23</v>
      </c>
      <c r="H85" s="40" t="s">
        <v>37</v>
      </c>
      <c r="I85" s="82"/>
      <c r="J85" s="223">
        <v>12</v>
      </c>
      <c r="K85" s="87">
        <f>SUM(J85-M85)</f>
        <v>0</v>
      </c>
      <c r="L85" s="87"/>
      <c r="M85" s="196">
        <v>12</v>
      </c>
      <c r="N85" s="223">
        <v>12</v>
      </c>
      <c r="O85" s="87">
        <f>SUM(N85-Q85)</f>
        <v>12</v>
      </c>
      <c r="P85" s="87"/>
      <c r="Q85" s="196"/>
      <c r="R85" s="332">
        <f t="shared" si="41"/>
        <v>12</v>
      </c>
      <c r="S85" s="333">
        <f t="shared" si="36"/>
        <v>0</v>
      </c>
      <c r="T85" s="334"/>
      <c r="U85" s="148" t="s">
        <v>164</v>
      </c>
      <c r="V85" s="339" t="s">
        <v>162</v>
      </c>
      <c r="W85" s="339" t="s">
        <v>162</v>
      </c>
      <c r="X85" s="348"/>
      <c r="Y85" s="293" t="s">
        <v>60</v>
      </c>
    </row>
    <row r="86" spans="1:25" s="95" customFormat="1" ht="38.25">
      <c r="A86" s="381"/>
      <c r="B86" s="382"/>
      <c r="C86" s="382"/>
      <c r="D86" s="383"/>
      <c r="E86" s="418"/>
      <c r="F86" s="154">
        <v>1</v>
      </c>
      <c r="G86" s="318" t="s">
        <v>23</v>
      </c>
      <c r="H86" s="40" t="s">
        <v>37</v>
      </c>
      <c r="I86" s="82"/>
      <c r="J86" s="223">
        <v>10</v>
      </c>
      <c r="K86" s="87">
        <f t="shared" ref="K86" si="56">SUM(J86-M86)</f>
        <v>0</v>
      </c>
      <c r="L86" s="87"/>
      <c r="M86" s="196">
        <v>10</v>
      </c>
      <c r="N86" s="223">
        <v>10</v>
      </c>
      <c r="O86" s="87">
        <f t="shared" ref="O86" si="57">SUM(N86-Q86)</f>
        <v>10</v>
      </c>
      <c r="P86" s="87"/>
      <c r="Q86" s="196"/>
      <c r="R86" s="332">
        <f t="shared" si="41"/>
        <v>10</v>
      </c>
      <c r="S86" s="333">
        <f t="shared" si="36"/>
        <v>0</v>
      </c>
      <c r="T86" s="334"/>
      <c r="U86" s="271" t="s">
        <v>174</v>
      </c>
      <c r="V86" s="339" t="s">
        <v>175</v>
      </c>
      <c r="W86" s="339" t="s">
        <v>175</v>
      </c>
      <c r="X86" s="354"/>
      <c r="Y86" s="293" t="s">
        <v>60</v>
      </c>
    </row>
    <row r="87" spans="1:25" s="95" customFormat="1" ht="63.75">
      <c r="A87" s="381"/>
      <c r="B87" s="382"/>
      <c r="C87" s="382"/>
      <c r="D87" s="383"/>
      <c r="E87" s="418"/>
      <c r="F87" s="154">
        <v>1</v>
      </c>
      <c r="G87" s="318" t="s">
        <v>23</v>
      </c>
      <c r="H87" s="40" t="s">
        <v>37</v>
      </c>
      <c r="I87" s="82"/>
      <c r="J87" s="223">
        <v>12</v>
      </c>
      <c r="K87" s="87">
        <f>SUM(J87-M87)</f>
        <v>0</v>
      </c>
      <c r="L87" s="87"/>
      <c r="M87" s="196">
        <v>12</v>
      </c>
      <c r="N87" s="223">
        <v>12</v>
      </c>
      <c r="O87" s="87">
        <f>SUM(N87-Q87)</f>
        <v>12</v>
      </c>
      <c r="P87" s="87"/>
      <c r="Q87" s="196"/>
      <c r="R87" s="332">
        <f t="shared" si="41"/>
        <v>12</v>
      </c>
      <c r="S87" s="333">
        <f t="shared" si="36"/>
        <v>0</v>
      </c>
      <c r="T87" s="334"/>
      <c r="U87" s="148" t="s">
        <v>172</v>
      </c>
      <c r="V87" s="339" t="s">
        <v>173</v>
      </c>
      <c r="W87" s="339" t="s">
        <v>173</v>
      </c>
      <c r="X87" s="348"/>
      <c r="Y87" s="293" t="s">
        <v>60</v>
      </c>
    </row>
    <row r="88" spans="1:25" s="95" customFormat="1" ht="63.75">
      <c r="A88" s="381"/>
      <c r="B88" s="382"/>
      <c r="C88" s="382"/>
      <c r="D88" s="383"/>
      <c r="E88" s="418"/>
      <c r="F88" s="154">
        <v>1</v>
      </c>
      <c r="G88" s="318" t="s">
        <v>23</v>
      </c>
      <c r="H88" s="40" t="s">
        <v>37</v>
      </c>
      <c r="I88" s="82"/>
      <c r="J88" s="223">
        <v>11</v>
      </c>
      <c r="K88" s="87">
        <f t="shared" ref="K88:K91" si="58">SUM(J88-M88)</f>
        <v>0</v>
      </c>
      <c r="L88" s="197"/>
      <c r="M88" s="198">
        <v>11</v>
      </c>
      <c r="N88" s="223">
        <v>12</v>
      </c>
      <c r="O88" s="87">
        <f t="shared" ref="O88:O91" si="59">SUM(N88-Q88)</f>
        <v>12</v>
      </c>
      <c r="P88" s="197"/>
      <c r="Q88" s="198"/>
      <c r="R88" s="332">
        <f t="shared" si="41"/>
        <v>12</v>
      </c>
      <c r="S88" s="333">
        <f t="shared" si="36"/>
        <v>-1</v>
      </c>
      <c r="T88" s="334"/>
      <c r="U88" s="148" t="s">
        <v>163</v>
      </c>
      <c r="V88" s="339" t="s">
        <v>165</v>
      </c>
      <c r="W88" s="339" t="s">
        <v>165</v>
      </c>
      <c r="X88" s="348"/>
      <c r="Y88" s="269" t="s">
        <v>60</v>
      </c>
    </row>
    <row r="89" spans="1:25" s="95" customFormat="1" ht="25.5">
      <c r="A89" s="381"/>
      <c r="B89" s="382"/>
      <c r="C89" s="382"/>
      <c r="D89" s="383"/>
      <c r="E89" s="418"/>
      <c r="F89" s="154">
        <v>1</v>
      </c>
      <c r="G89" s="318" t="s">
        <v>23</v>
      </c>
      <c r="H89" s="40" t="s">
        <v>37</v>
      </c>
      <c r="I89" s="82"/>
      <c r="J89" s="223">
        <v>10</v>
      </c>
      <c r="K89" s="87">
        <f t="shared" si="58"/>
        <v>0</v>
      </c>
      <c r="L89" s="197"/>
      <c r="M89" s="198">
        <v>10</v>
      </c>
      <c r="N89" s="223">
        <v>9.9</v>
      </c>
      <c r="O89" s="87">
        <f t="shared" si="59"/>
        <v>9.9</v>
      </c>
      <c r="P89" s="197"/>
      <c r="Q89" s="198"/>
      <c r="R89" s="332">
        <f t="shared" si="41"/>
        <v>9.9</v>
      </c>
      <c r="S89" s="333">
        <f t="shared" si="36"/>
        <v>9.9999999999999645E-2</v>
      </c>
      <c r="T89" s="334"/>
      <c r="U89" s="148" t="s">
        <v>130</v>
      </c>
      <c r="V89" s="339" t="s">
        <v>19</v>
      </c>
      <c r="W89" s="363">
        <v>15</v>
      </c>
      <c r="X89" s="367"/>
      <c r="Y89" s="269" t="s">
        <v>60</v>
      </c>
    </row>
    <row r="90" spans="1:25" s="95" customFormat="1" ht="38.25">
      <c r="A90" s="381"/>
      <c r="B90" s="382"/>
      <c r="C90" s="382"/>
      <c r="D90" s="383"/>
      <c r="E90" s="418"/>
      <c r="F90" s="154">
        <v>1</v>
      </c>
      <c r="G90" s="318" t="s">
        <v>23</v>
      </c>
      <c r="H90" s="40" t="s">
        <v>37</v>
      </c>
      <c r="I90" s="82"/>
      <c r="J90" s="223">
        <v>12</v>
      </c>
      <c r="K90" s="87">
        <f t="shared" si="58"/>
        <v>0</v>
      </c>
      <c r="L90" s="197"/>
      <c r="M90" s="198">
        <v>12</v>
      </c>
      <c r="N90" s="223">
        <v>12</v>
      </c>
      <c r="O90" s="87">
        <f t="shared" si="59"/>
        <v>12</v>
      </c>
      <c r="P90" s="197"/>
      <c r="Q90" s="198"/>
      <c r="R90" s="332">
        <f t="shared" si="41"/>
        <v>12</v>
      </c>
      <c r="S90" s="333">
        <f t="shared" si="36"/>
        <v>0</v>
      </c>
      <c r="T90" s="334"/>
      <c r="U90" s="265" t="s">
        <v>149</v>
      </c>
      <c r="V90" s="339" t="s">
        <v>195</v>
      </c>
      <c r="W90" s="363">
        <v>60</v>
      </c>
      <c r="X90" s="367"/>
      <c r="Y90" s="293" t="s">
        <v>60</v>
      </c>
    </row>
    <row r="91" spans="1:25" ht="13.5" thickBot="1">
      <c r="A91" s="381"/>
      <c r="B91" s="382"/>
      <c r="C91" s="382"/>
      <c r="D91" s="383"/>
      <c r="E91" s="418"/>
      <c r="F91" s="154">
        <v>1</v>
      </c>
      <c r="G91" s="318" t="s">
        <v>23</v>
      </c>
      <c r="H91" s="162" t="s">
        <v>37</v>
      </c>
      <c r="I91" s="82"/>
      <c r="J91" s="221"/>
      <c r="K91" s="87">
        <f t="shared" si="58"/>
        <v>0</v>
      </c>
      <c r="L91" s="197"/>
      <c r="M91" s="198"/>
      <c r="N91" s="221"/>
      <c r="O91" s="87">
        <f t="shared" si="59"/>
        <v>0</v>
      </c>
      <c r="P91" s="197"/>
      <c r="Q91" s="198"/>
      <c r="R91" s="332">
        <f t="shared" si="41"/>
        <v>0</v>
      </c>
      <c r="S91" s="333">
        <f t="shared" si="36"/>
        <v>0</v>
      </c>
      <c r="T91" s="334"/>
      <c r="U91" s="148"/>
      <c r="V91" s="339"/>
      <c r="W91" s="366"/>
      <c r="X91" s="368"/>
      <c r="Y91" s="269" t="s">
        <v>60</v>
      </c>
    </row>
    <row r="92" spans="1:25" ht="13.5" thickBot="1">
      <c r="A92" s="381"/>
      <c r="B92" s="382"/>
      <c r="C92" s="382"/>
      <c r="D92" s="383"/>
      <c r="E92" s="419"/>
      <c r="F92" s="41"/>
      <c r="G92" s="390" t="s">
        <v>26</v>
      </c>
      <c r="H92" s="391"/>
      <c r="I92" s="80">
        <f t="shared" ref="I92:Q92" si="60">SUM(I85:I91)</f>
        <v>0</v>
      </c>
      <c r="J92" s="80">
        <f t="shared" si="60"/>
        <v>67</v>
      </c>
      <c r="K92" s="80">
        <f t="shared" si="60"/>
        <v>0</v>
      </c>
      <c r="L92" s="80">
        <f t="shared" si="60"/>
        <v>0</v>
      </c>
      <c r="M92" s="80">
        <f t="shared" si="60"/>
        <v>67</v>
      </c>
      <c r="N92" s="80">
        <f t="shared" si="60"/>
        <v>67.900000000000006</v>
      </c>
      <c r="O92" s="80">
        <f t="shared" si="60"/>
        <v>67.900000000000006</v>
      </c>
      <c r="P92" s="80">
        <f t="shared" si="60"/>
        <v>0</v>
      </c>
      <c r="Q92" s="80">
        <f t="shared" si="60"/>
        <v>0</v>
      </c>
      <c r="R92" s="332">
        <f t="shared" si="41"/>
        <v>67.900000000000006</v>
      </c>
      <c r="S92" s="333">
        <f t="shared" si="36"/>
        <v>-0.90000000000000568</v>
      </c>
      <c r="T92" s="334"/>
      <c r="U92" s="266"/>
      <c r="V92" s="13"/>
      <c r="W92" s="13"/>
      <c r="X92" s="294"/>
      <c r="Y92" s="140"/>
    </row>
    <row r="93" spans="1:25" s="95" customFormat="1" ht="13.5" thickBot="1">
      <c r="A93" s="60" t="s">
        <v>22</v>
      </c>
      <c r="B93" s="5" t="s">
        <v>29</v>
      </c>
      <c r="C93" s="27"/>
      <c r="D93" s="28"/>
      <c r="E93" s="453" t="s">
        <v>35</v>
      </c>
      <c r="F93" s="454"/>
      <c r="G93" s="454"/>
      <c r="H93" s="479"/>
      <c r="I93" s="106">
        <f>I84+I92</f>
        <v>0</v>
      </c>
      <c r="J93" s="106">
        <f t="shared" ref="J93:Q93" si="61">J84+J92</f>
        <v>97</v>
      </c>
      <c r="K93" s="106">
        <f t="shared" si="61"/>
        <v>30</v>
      </c>
      <c r="L93" s="106">
        <f t="shared" si="61"/>
        <v>0</v>
      </c>
      <c r="M93" s="106">
        <f t="shared" si="61"/>
        <v>67</v>
      </c>
      <c r="N93" s="106">
        <f t="shared" si="61"/>
        <v>74.900000000000006</v>
      </c>
      <c r="O93" s="106">
        <f t="shared" si="61"/>
        <v>74.900000000000006</v>
      </c>
      <c r="P93" s="106">
        <f t="shared" si="61"/>
        <v>0</v>
      </c>
      <c r="Q93" s="106">
        <f t="shared" si="61"/>
        <v>0</v>
      </c>
      <c r="R93" s="332">
        <f t="shared" si="41"/>
        <v>74.900000000000006</v>
      </c>
      <c r="S93" s="333">
        <f t="shared" si="36"/>
        <v>22.099999999999994</v>
      </c>
      <c r="T93" s="334"/>
      <c r="U93" s="266"/>
      <c r="V93" s="13"/>
      <c r="W93" s="13"/>
      <c r="X93" s="294"/>
      <c r="Y93" s="141"/>
    </row>
    <row r="94" spans="1:25" s="118" customFormat="1" ht="13.5" thickBot="1">
      <c r="A94" s="59" t="s">
        <v>22</v>
      </c>
      <c r="B94" s="5" t="s">
        <v>30</v>
      </c>
      <c r="C94" s="11"/>
      <c r="D94" s="12"/>
      <c r="E94" s="409" t="s">
        <v>75</v>
      </c>
      <c r="F94" s="410"/>
      <c r="G94" s="410"/>
      <c r="H94" s="14"/>
      <c r="I94" s="14"/>
      <c r="J94" s="14"/>
      <c r="K94" s="168"/>
      <c r="L94" s="168"/>
      <c r="M94" s="168"/>
      <c r="N94" s="14"/>
      <c r="O94" s="168"/>
      <c r="P94" s="168"/>
      <c r="Q94" s="168"/>
      <c r="R94" s="332">
        <f t="shared" si="41"/>
        <v>0</v>
      </c>
      <c r="S94" s="333">
        <f t="shared" si="36"/>
        <v>0</v>
      </c>
      <c r="T94" s="334"/>
      <c r="U94" s="288"/>
      <c r="V94" s="13"/>
      <c r="W94" s="13"/>
      <c r="X94" s="294"/>
      <c r="Y94" s="288"/>
    </row>
    <row r="95" spans="1:25" s="95" customFormat="1" ht="25.5">
      <c r="A95" s="381" t="s">
        <v>22</v>
      </c>
      <c r="B95" s="382" t="s">
        <v>30</v>
      </c>
      <c r="C95" s="382" t="s">
        <v>22</v>
      </c>
      <c r="D95" s="383" t="s">
        <v>134</v>
      </c>
      <c r="E95" s="555" t="s">
        <v>128</v>
      </c>
      <c r="F95" s="50" t="s">
        <v>12</v>
      </c>
      <c r="G95" s="152" t="s">
        <v>23</v>
      </c>
      <c r="H95" s="167" t="s">
        <v>43</v>
      </c>
      <c r="I95" s="81"/>
      <c r="J95" s="220">
        <v>77.8</v>
      </c>
      <c r="K95" s="307">
        <f>SUM(J95-M95)</f>
        <v>1.7999999999999972</v>
      </c>
      <c r="L95" s="175"/>
      <c r="M95" s="201">
        <v>76</v>
      </c>
      <c r="N95" s="220">
        <v>43.8</v>
      </c>
      <c r="O95" s="307">
        <f>SUM(N95-Q95)</f>
        <v>43.8</v>
      </c>
      <c r="P95" s="175"/>
      <c r="Q95" s="201"/>
      <c r="R95" s="332">
        <f t="shared" si="41"/>
        <v>43.8</v>
      </c>
      <c r="S95" s="333">
        <f t="shared" si="36"/>
        <v>34</v>
      </c>
      <c r="T95" s="334"/>
      <c r="U95" s="148" t="s">
        <v>208</v>
      </c>
      <c r="V95" s="339" t="s">
        <v>209</v>
      </c>
      <c r="W95" s="363" t="s">
        <v>233</v>
      </c>
      <c r="X95" s="367"/>
      <c r="Y95" s="293" t="s">
        <v>60</v>
      </c>
    </row>
    <row r="96" spans="1:25" s="95" customFormat="1" ht="13.5" thickBot="1">
      <c r="A96" s="381"/>
      <c r="B96" s="382"/>
      <c r="C96" s="382"/>
      <c r="D96" s="383"/>
      <c r="E96" s="555"/>
      <c r="F96" s="50" t="s">
        <v>12</v>
      </c>
      <c r="G96" s="165" t="s">
        <v>23</v>
      </c>
      <c r="H96" s="166" t="s">
        <v>100</v>
      </c>
      <c r="I96" s="86"/>
      <c r="J96" s="260">
        <v>2</v>
      </c>
      <c r="K96" s="173">
        <f t="shared" ref="K96" si="62">SUM(J96-M96)</f>
        <v>2</v>
      </c>
      <c r="L96" s="261"/>
      <c r="M96" s="169"/>
      <c r="N96" s="260"/>
      <c r="O96" s="173">
        <f t="shared" ref="O96" si="63">SUM(N96-Q96)</f>
        <v>0</v>
      </c>
      <c r="P96" s="261"/>
      <c r="Q96" s="169"/>
      <c r="R96" s="332">
        <f t="shared" si="41"/>
        <v>0</v>
      </c>
      <c r="S96" s="333">
        <f t="shared" si="36"/>
        <v>2</v>
      </c>
      <c r="T96" s="334"/>
      <c r="U96" s="148" t="s">
        <v>143</v>
      </c>
      <c r="V96" s="339" t="s">
        <v>12</v>
      </c>
      <c r="W96" s="366" t="s">
        <v>12</v>
      </c>
      <c r="X96" s="368"/>
      <c r="Y96" s="293" t="s">
        <v>60</v>
      </c>
    </row>
    <row r="97" spans="1:25" ht="13.5" thickBot="1">
      <c r="A97" s="381"/>
      <c r="B97" s="382"/>
      <c r="C97" s="382"/>
      <c r="D97" s="383"/>
      <c r="E97" s="555"/>
      <c r="F97" s="319"/>
      <c r="G97" s="556" t="s">
        <v>26</v>
      </c>
      <c r="H97" s="557"/>
      <c r="I97" s="78">
        <f t="shared" ref="I97:M97" si="64">SUM(I95:I96)</f>
        <v>0</v>
      </c>
      <c r="J97" s="70">
        <f t="shared" si="64"/>
        <v>79.8</v>
      </c>
      <c r="K97" s="178">
        <f t="shared" si="64"/>
        <v>3.7999999999999972</v>
      </c>
      <c r="L97" s="207">
        <f t="shared" si="64"/>
        <v>0</v>
      </c>
      <c r="M97" s="199">
        <f t="shared" si="64"/>
        <v>76</v>
      </c>
      <c r="N97" s="70">
        <f t="shared" ref="N97:Q97" si="65">SUM(N95:N96)</f>
        <v>43.8</v>
      </c>
      <c r="O97" s="178">
        <f t="shared" si="65"/>
        <v>43.8</v>
      </c>
      <c r="P97" s="207">
        <f t="shared" si="65"/>
        <v>0</v>
      </c>
      <c r="Q97" s="199">
        <f t="shared" si="65"/>
        <v>0</v>
      </c>
      <c r="R97" s="332">
        <f t="shared" si="41"/>
        <v>43.8</v>
      </c>
      <c r="S97" s="333">
        <f t="shared" si="36"/>
        <v>36</v>
      </c>
      <c r="T97" s="334"/>
      <c r="U97" s="266"/>
      <c r="V97" s="13"/>
      <c r="W97" s="13"/>
      <c r="X97" s="294"/>
      <c r="Y97" s="140"/>
    </row>
    <row r="98" spans="1:25" s="95" customFormat="1" ht="25.5">
      <c r="A98" s="381" t="s">
        <v>22</v>
      </c>
      <c r="B98" s="382" t="s">
        <v>30</v>
      </c>
      <c r="C98" s="382" t="s">
        <v>27</v>
      </c>
      <c r="D98" s="383" t="s">
        <v>133</v>
      </c>
      <c r="E98" s="384" t="s">
        <v>196</v>
      </c>
      <c r="F98" s="317" t="s">
        <v>12</v>
      </c>
      <c r="G98" s="245" t="s">
        <v>23</v>
      </c>
      <c r="H98" s="246" t="s">
        <v>43</v>
      </c>
      <c r="I98" s="81"/>
      <c r="J98" s="219"/>
      <c r="K98" s="175">
        <f>SUM(J98-M98)</f>
        <v>0</v>
      </c>
      <c r="L98" s="204"/>
      <c r="M98" s="205"/>
      <c r="N98" s="219">
        <v>0</v>
      </c>
      <c r="O98" s="175">
        <f>SUM(N98-Q98)</f>
        <v>0</v>
      </c>
      <c r="P98" s="204"/>
      <c r="Q98" s="205"/>
      <c r="R98" s="332">
        <f t="shared" si="41"/>
        <v>0</v>
      </c>
      <c r="S98" s="333">
        <f t="shared" si="36"/>
        <v>0</v>
      </c>
      <c r="T98" s="334"/>
      <c r="U98" s="148" t="s">
        <v>186</v>
      </c>
      <c r="V98" s="44" t="s">
        <v>155</v>
      </c>
      <c r="W98" s="363">
        <v>0</v>
      </c>
      <c r="X98" s="367"/>
      <c r="Y98" s="293" t="s">
        <v>60</v>
      </c>
    </row>
    <row r="99" spans="1:25" ht="26.25" thickBot="1">
      <c r="A99" s="381"/>
      <c r="B99" s="382"/>
      <c r="C99" s="382"/>
      <c r="D99" s="383"/>
      <c r="E99" s="384"/>
      <c r="F99" s="317" t="s">
        <v>12</v>
      </c>
      <c r="G99" s="247" t="s">
        <v>23</v>
      </c>
      <c r="H99" s="248" t="s">
        <v>43</v>
      </c>
      <c r="I99" s="84"/>
      <c r="J99" s="249"/>
      <c r="K99" s="262">
        <f>SUM(J99-M99)</f>
        <v>0</v>
      </c>
      <c r="L99" s="184"/>
      <c r="M99" s="210"/>
      <c r="N99" s="249"/>
      <c r="O99" s="262">
        <f>SUM(N99-Q99)</f>
        <v>0</v>
      </c>
      <c r="P99" s="184"/>
      <c r="Q99" s="210"/>
      <c r="R99" s="332">
        <f t="shared" si="41"/>
        <v>0</v>
      </c>
      <c r="S99" s="333">
        <f t="shared" si="36"/>
        <v>0</v>
      </c>
      <c r="T99" s="334"/>
      <c r="U99" s="148" t="s">
        <v>204</v>
      </c>
      <c r="V99" s="366" t="s">
        <v>155</v>
      </c>
      <c r="W99" s="366" t="s">
        <v>155</v>
      </c>
      <c r="X99" s="368"/>
      <c r="Y99" s="269" t="s">
        <v>60</v>
      </c>
    </row>
    <row r="100" spans="1:25" ht="13.5" thickBot="1">
      <c r="A100" s="381"/>
      <c r="B100" s="382"/>
      <c r="C100" s="382"/>
      <c r="D100" s="383"/>
      <c r="E100" s="416"/>
      <c r="F100" s="316"/>
      <c r="G100" s="385" t="s">
        <v>26</v>
      </c>
      <c r="H100" s="386"/>
      <c r="I100" s="78">
        <f t="shared" ref="I100:M100" si="66">SUM(I98:I99)</f>
        <v>0</v>
      </c>
      <c r="J100" s="78">
        <f t="shared" si="66"/>
        <v>0</v>
      </c>
      <c r="K100" s="178">
        <f t="shared" si="66"/>
        <v>0</v>
      </c>
      <c r="L100" s="207">
        <f t="shared" si="66"/>
        <v>0</v>
      </c>
      <c r="M100" s="199">
        <f t="shared" si="66"/>
        <v>0</v>
      </c>
      <c r="N100" s="78">
        <f t="shared" ref="N100:Q100" si="67">SUM(N98:N99)</f>
        <v>0</v>
      </c>
      <c r="O100" s="178">
        <f t="shared" si="67"/>
        <v>0</v>
      </c>
      <c r="P100" s="207">
        <f t="shared" si="67"/>
        <v>0</v>
      </c>
      <c r="Q100" s="199">
        <f t="shared" si="67"/>
        <v>0</v>
      </c>
      <c r="R100" s="332">
        <f t="shared" si="41"/>
        <v>0</v>
      </c>
      <c r="S100" s="333">
        <f t="shared" si="36"/>
        <v>0</v>
      </c>
      <c r="T100" s="334"/>
      <c r="U100" s="266"/>
      <c r="V100" s="13"/>
      <c r="W100" s="13"/>
      <c r="X100" s="294"/>
      <c r="Y100" s="140"/>
    </row>
    <row r="101" spans="1:25" s="95" customFormat="1" ht="25.5">
      <c r="A101" s="381" t="s">
        <v>22</v>
      </c>
      <c r="B101" s="382" t="s">
        <v>30</v>
      </c>
      <c r="C101" s="382" t="s">
        <v>30</v>
      </c>
      <c r="D101" s="383"/>
      <c r="E101" s="384" t="s">
        <v>213</v>
      </c>
      <c r="F101" s="317" t="s">
        <v>12</v>
      </c>
      <c r="G101" s="245" t="s">
        <v>23</v>
      </c>
      <c r="H101" s="246" t="s">
        <v>211</v>
      </c>
      <c r="I101" s="81"/>
      <c r="J101" s="219"/>
      <c r="K101" s="175">
        <f>SUM(J101-M101)</f>
        <v>0</v>
      </c>
      <c r="L101" s="204"/>
      <c r="M101" s="205"/>
      <c r="N101" s="219">
        <v>0</v>
      </c>
      <c r="O101" s="175">
        <f>SUM(N101-Q101)</f>
        <v>0</v>
      </c>
      <c r="P101" s="204"/>
      <c r="Q101" s="205"/>
      <c r="R101" s="332">
        <f t="shared" si="41"/>
        <v>0</v>
      </c>
      <c r="S101" s="333">
        <f t="shared" si="36"/>
        <v>0</v>
      </c>
      <c r="T101" s="334"/>
      <c r="U101" s="148" t="s">
        <v>212</v>
      </c>
      <c r="V101" s="44" t="s">
        <v>155</v>
      </c>
      <c r="W101" s="366" t="s">
        <v>155</v>
      </c>
      <c r="X101" s="368"/>
      <c r="Y101" s="293" t="s">
        <v>60</v>
      </c>
    </row>
    <row r="102" spans="1:25" ht="13.5" thickBot="1">
      <c r="A102" s="381"/>
      <c r="B102" s="382"/>
      <c r="C102" s="382"/>
      <c r="D102" s="383"/>
      <c r="E102" s="384"/>
      <c r="F102" s="317" t="s">
        <v>12</v>
      </c>
      <c r="G102" s="247" t="s">
        <v>121</v>
      </c>
      <c r="H102" s="248" t="s">
        <v>211</v>
      </c>
      <c r="I102" s="84"/>
      <c r="J102" s="249">
        <v>32.374000000000002</v>
      </c>
      <c r="K102" s="182">
        <f>SUM(J102-M102)</f>
        <v>32.374000000000002</v>
      </c>
      <c r="L102" s="184"/>
      <c r="M102" s="210"/>
      <c r="N102" s="249">
        <v>0</v>
      </c>
      <c r="O102" s="182">
        <f>SUM(N102-Q102)</f>
        <v>0</v>
      </c>
      <c r="P102" s="184"/>
      <c r="Q102" s="210"/>
      <c r="R102" s="332">
        <f t="shared" si="41"/>
        <v>0</v>
      </c>
      <c r="S102" s="333">
        <f t="shared" si="36"/>
        <v>32.374000000000002</v>
      </c>
      <c r="T102" s="334"/>
      <c r="U102" s="148"/>
      <c r="V102" s="225"/>
      <c r="W102" s="366"/>
      <c r="X102" s="368"/>
      <c r="Y102" s="269" t="s">
        <v>60</v>
      </c>
    </row>
    <row r="103" spans="1:25" ht="13.5" thickBot="1">
      <c r="A103" s="381"/>
      <c r="B103" s="382"/>
      <c r="C103" s="382"/>
      <c r="D103" s="383"/>
      <c r="E103" s="384"/>
      <c r="F103" s="316"/>
      <c r="G103" s="385" t="s">
        <v>26</v>
      </c>
      <c r="H103" s="386"/>
      <c r="I103" s="78">
        <f>SUM(I101:I102)</f>
        <v>0</v>
      </c>
      <c r="J103" s="78">
        <f t="shared" ref="J103" si="68">SUM(J101:J102)</f>
        <v>32.374000000000002</v>
      </c>
      <c r="K103" s="178">
        <f t="shared" ref="K103:N103" si="69">SUM(K101:K102)</f>
        <v>32.374000000000002</v>
      </c>
      <c r="L103" s="207">
        <f t="shared" si="69"/>
        <v>0</v>
      </c>
      <c r="M103" s="199">
        <f t="shared" si="69"/>
        <v>0</v>
      </c>
      <c r="N103" s="78">
        <f t="shared" si="69"/>
        <v>0</v>
      </c>
      <c r="O103" s="178">
        <f t="shared" ref="O103:Q103" si="70">SUM(O101:O102)</f>
        <v>0</v>
      </c>
      <c r="P103" s="207">
        <f t="shared" si="70"/>
        <v>0</v>
      </c>
      <c r="Q103" s="199">
        <f t="shared" si="70"/>
        <v>0</v>
      </c>
      <c r="R103" s="332">
        <f t="shared" si="41"/>
        <v>0</v>
      </c>
      <c r="S103" s="333">
        <f t="shared" si="36"/>
        <v>32.374000000000002</v>
      </c>
      <c r="T103" s="334"/>
      <c r="U103" s="266"/>
      <c r="V103" s="13"/>
      <c r="W103" s="13"/>
      <c r="X103" s="294"/>
      <c r="Y103" s="140"/>
    </row>
    <row r="104" spans="1:25" s="95" customFormat="1" ht="13.5" thickBot="1">
      <c r="A104" s="60" t="s">
        <v>22</v>
      </c>
      <c r="B104" s="5" t="s">
        <v>30</v>
      </c>
      <c r="C104" s="27"/>
      <c r="D104" s="28"/>
      <c r="E104" s="390" t="s">
        <v>35</v>
      </c>
      <c r="F104" s="391"/>
      <c r="G104" s="391"/>
      <c r="H104" s="420"/>
      <c r="I104" s="106">
        <f>SUM(I97+I100+I103)</f>
        <v>0</v>
      </c>
      <c r="J104" s="106">
        <f t="shared" ref="J104:Q104" si="71">SUM(J97+J100+J103)</f>
        <v>112.17400000000001</v>
      </c>
      <c r="K104" s="106">
        <f t="shared" si="71"/>
        <v>36.173999999999999</v>
      </c>
      <c r="L104" s="106">
        <f t="shared" si="71"/>
        <v>0</v>
      </c>
      <c r="M104" s="106">
        <f t="shared" si="71"/>
        <v>76</v>
      </c>
      <c r="N104" s="106">
        <f t="shared" si="71"/>
        <v>43.8</v>
      </c>
      <c r="O104" s="106">
        <f t="shared" si="71"/>
        <v>43.8</v>
      </c>
      <c r="P104" s="106">
        <f t="shared" si="71"/>
        <v>0</v>
      </c>
      <c r="Q104" s="106">
        <f t="shared" si="71"/>
        <v>0</v>
      </c>
      <c r="R104" s="332">
        <f t="shared" si="41"/>
        <v>43.8</v>
      </c>
      <c r="S104" s="333">
        <f t="shared" si="36"/>
        <v>68.374000000000009</v>
      </c>
      <c r="T104" s="334"/>
      <c r="U104" s="148"/>
      <c r="V104" s="13"/>
      <c r="W104" s="13"/>
      <c r="X104" s="294"/>
      <c r="Y104" s="141"/>
    </row>
    <row r="105" spans="1:25" s="118" customFormat="1" ht="13.5" thickBot="1">
      <c r="A105" s="59" t="s">
        <v>22</v>
      </c>
      <c r="B105" s="5" t="s">
        <v>31</v>
      </c>
      <c r="C105" s="11"/>
      <c r="D105" s="12"/>
      <c r="E105" s="409" t="s">
        <v>58</v>
      </c>
      <c r="F105" s="410"/>
      <c r="G105" s="410"/>
      <c r="H105" s="14"/>
      <c r="I105" s="14"/>
      <c r="J105" s="69"/>
      <c r="K105" s="168"/>
      <c r="L105" s="168"/>
      <c r="M105" s="168"/>
      <c r="N105" s="69"/>
      <c r="O105" s="168"/>
      <c r="P105" s="168"/>
      <c r="Q105" s="168"/>
      <c r="R105" s="332">
        <f t="shared" si="41"/>
        <v>0</v>
      </c>
      <c r="S105" s="333">
        <f t="shared" si="36"/>
        <v>0</v>
      </c>
      <c r="T105" s="334"/>
      <c r="U105" s="288"/>
      <c r="V105" s="13"/>
      <c r="W105" s="13"/>
      <c r="X105" s="294"/>
      <c r="Y105" s="288"/>
    </row>
    <row r="106" spans="1:25" s="118" customFormat="1">
      <c r="A106" s="408" t="s">
        <v>22</v>
      </c>
      <c r="B106" s="382" t="s">
        <v>31</v>
      </c>
      <c r="C106" s="382" t="s">
        <v>22</v>
      </c>
      <c r="D106" s="383"/>
      <c r="E106" s="421" t="s">
        <v>83</v>
      </c>
      <c r="F106" s="107">
        <v>1</v>
      </c>
      <c r="G106" s="108" t="s">
        <v>23</v>
      </c>
      <c r="H106" s="40" t="s">
        <v>100</v>
      </c>
      <c r="I106" s="72"/>
      <c r="J106" s="223">
        <v>5</v>
      </c>
      <c r="K106" s="87">
        <f>SUM(J106-M106)</f>
        <v>5</v>
      </c>
      <c r="L106" s="197"/>
      <c r="M106" s="198"/>
      <c r="N106" s="223">
        <v>1.3</v>
      </c>
      <c r="O106" s="87">
        <f>SUM(N106-Q106)</f>
        <v>1.3</v>
      </c>
      <c r="P106" s="197"/>
      <c r="Q106" s="198"/>
      <c r="R106" s="332">
        <f t="shared" si="41"/>
        <v>1.3</v>
      </c>
      <c r="S106" s="333">
        <f t="shared" si="36"/>
        <v>3.7</v>
      </c>
      <c r="T106" s="334"/>
      <c r="U106" s="148" t="s">
        <v>110</v>
      </c>
      <c r="V106" s="259">
        <v>100</v>
      </c>
      <c r="W106" s="363">
        <v>100</v>
      </c>
      <c r="X106" s="367"/>
      <c r="Y106" s="293" t="s">
        <v>60</v>
      </c>
    </row>
    <row r="107" spans="1:25" s="119" customFormat="1" ht="13.5" thickBot="1">
      <c r="A107" s="408"/>
      <c r="B107" s="382"/>
      <c r="C107" s="382"/>
      <c r="D107" s="383"/>
      <c r="E107" s="421"/>
      <c r="F107" s="43">
        <v>1</v>
      </c>
      <c r="G107" s="39" t="s">
        <v>23</v>
      </c>
      <c r="H107" s="40" t="s">
        <v>100</v>
      </c>
      <c r="I107" s="228"/>
      <c r="J107" s="224"/>
      <c r="K107" s="87">
        <f>SUM(J107-M107)</f>
        <v>0</v>
      </c>
      <c r="L107" s="211"/>
      <c r="M107" s="212"/>
      <c r="N107" s="224"/>
      <c r="O107" s="87">
        <f>SUM(N107-Q107)</f>
        <v>0</v>
      </c>
      <c r="P107" s="211"/>
      <c r="Q107" s="212"/>
      <c r="R107" s="332">
        <f t="shared" si="41"/>
        <v>0</v>
      </c>
      <c r="S107" s="333">
        <f t="shared" si="36"/>
        <v>0</v>
      </c>
      <c r="T107" s="334"/>
      <c r="U107" s="148"/>
      <c r="V107" s="44"/>
      <c r="W107" s="363"/>
      <c r="X107" s="140"/>
      <c r="Y107" s="269" t="s">
        <v>60</v>
      </c>
    </row>
    <row r="108" spans="1:25" s="119" customFormat="1" ht="13.5" thickBot="1">
      <c r="A108" s="408"/>
      <c r="B108" s="382"/>
      <c r="C108" s="382"/>
      <c r="D108" s="383"/>
      <c r="E108" s="421"/>
      <c r="F108" s="43"/>
      <c r="G108" s="390" t="s">
        <v>26</v>
      </c>
      <c r="H108" s="391"/>
      <c r="I108" s="71">
        <f t="shared" ref="I108:J108" si="72">SUM(I106:I107)</f>
        <v>0</v>
      </c>
      <c r="J108" s="135">
        <f t="shared" si="72"/>
        <v>5</v>
      </c>
      <c r="K108" s="176">
        <f t="shared" ref="K108:M108" si="73">SUM(K106:K107)</f>
        <v>5</v>
      </c>
      <c r="L108" s="181">
        <f t="shared" si="73"/>
        <v>0</v>
      </c>
      <c r="M108" s="207">
        <f t="shared" si="73"/>
        <v>0</v>
      </c>
      <c r="N108" s="135">
        <f t="shared" ref="N108" si="74">SUM(N106:N107)</f>
        <v>1.3</v>
      </c>
      <c r="O108" s="176">
        <f t="shared" ref="O108:Q108" si="75">SUM(O106:O107)</f>
        <v>1.3</v>
      </c>
      <c r="P108" s="181">
        <f t="shared" si="75"/>
        <v>0</v>
      </c>
      <c r="Q108" s="207">
        <f t="shared" si="75"/>
        <v>0</v>
      </c>
      <c r="R108" s="332">
        <f t="shared" si="41"/>
        <v>1.3</v>
      </c>
      <c r="S108" s="333">
        <f t="shared" si="36"/>
        <v>3.7</v>
      </c>
      <c r="T108" s="334"/>
      <c r="U108" s="266"/>
      <c r="V108" s="45"/>
      <c r="W108" s="363"/>
      <c r="X108" s="140"/>
      <c r="Y108" s="140"/>
    </row>
    <row r="109" spans="1:25" s="118" customFormat="1">
      <c r="A109" s="408" t="s">
        <v>22</v>
      </c>
      <c r="B109" s="382" t="s">
        <v>31</v>
      </c>
      <c r="C109" s="382" t="s">
        <v>27</v>
      </c>
      <c r="D109" s="383"/>
      <c r="E109" s="474" t="s">
        <v>132</v>
      </c>
      <c r="F109" s="3">
        <v>1</v>
      </c>
      <c r="G109" s="39" t="s">
        <v>23</v>
      </c>
      <c r="H109" s="226" t="s">
        <v>100</v>
      </c>
      <c r="I109" s="128"/>
      <c r="J109" s="222">
        <v>20</v>
      </c>
      <c r="K109" s="87">
        <f>SUM(J109-M109)</f>
        <v>0</v>
      </c>
      <c r="L109" s="175"/>
      <c r="M109" s="201">
        <v>20</v>
      </c>
      <c r="N109" s="222">
        <v>6.2</v>
      </c>
      <c r="O109" s="87">
        <f>SUM(N109-Q109)</f>
        <v>6.2</v>
      </c>
      <c r="P109" s="175"/>
      <c r="Q109" s="201"/>
      <c r="R109" s="332">
        <f t="shared" si="41"/>
        <v>6.2</v>
      </c>
      <c r="S109" s="333">
        <f t="shared" si="36"/>
        <v>13.8</v>
      </c>
      <c r="T109" s="334"/>
      <c r="U109" s="148" t="s">
        <v>110</v>
      </c>
      <c r="V109" s="44" t="s">
        <v>198</v>
      </c>
      <c r="W109" s="363">
        <v>100</v>
      </c>
      <c r="X109" s="367"/>
      <c r="Y109" s="293" t="s">
        <v>60</v>
      </c>
    </row>
    <row r="110" spans="1:25" s="118" customFormat="1" ht="64.5" thickBot="1">
      <c r="A110" s="408"/>
      <c r="B110" s="382"/>
      <c r="C110" s="382"/>
      <c r="D110" s="383"/>
      <c r="E110" s="421"/>
      <c r="F110" s="3">
        <v>1</v>
      </c>
      <c r="G110" s="39" t="s">
        <v>23</v>
      </c>
      <c r="H110" s="40" t="s">
        <v>100</v>
      </c>
      <c r="I110" s="89"/>
      <c r="J110" s="223">
        <v>3</v>
      </c>
      <c r="K110" s="173">
        <f>SUM(J110-M110)</f>
        <v>3</v>
      </c>
      <c r="L110" s="197"/>
      <c r="M110" s="198"/>
      <c r="N110" s="223">
        <v>0</v>
      </c>
      <c r="O110" s="173">
        <f>SUM(N110-Q110)</f>
        <v>0</v>
      </c>
      <c r="P110" s="197"/>
      <c r="Q110" s="198"/>
      <c r="R110" s="332">
        <f t="shared" si="41"/>
        <v>0</v>
      </c>
      <c r="S110" s="333">
        <f t="shared" si="36"/>
        <v>3</v>
      </c>
      <c r="T110" s="334"/>
      <c r="U110" s="268" t="s">
        <v>203</v>
      </c>
      <c r="V110" s="44" t="s">
        <v>12</v>
      </c>
      <c r="W110" s="363" t="s">
        <v>171</v>
      </c>
      <c r="X110" s="367"/>
      <c r="Y110" s="293" t="s">
        <v>60</v>
      </c>
    </row>
    <row r="111" spans="1:25" s="119" customFormat="1" ht="13.5" thickBot="1">
      <c r="A111" s="408"/>
      <c r="B111" s="382"/>
      <c r="C111" s="382"/>
      <c r="D111" s="383"/>
      <c r="E111" s="475"/>
      <c r="F111" s="46"/>
      <c r="G111" s="390" t="s">
        <v>26</v>
      </c>
      <c r="H111" s="391"/>
      <c r="I111" s="71">
        <f t="shared" ref="I111:M111" si="76">SUM(I109:I110)</f>
        <v>0</v>
      </c>
      <c r="J111" s="135">
        <f t="shared" si="76"/>
        <v>23</v>
      </c>
      <c r="K111" s="183">
        <f t="shared" si="76"/>
        <v>3</v>
      </c>
      <c r="L111" s="183">
        <f t="shared" si="76"/>
        <v>0</v>
      </c>
      <c r="M111" s="183">
        <f t="shared" si="76"/>
        <v>20</v>
      </c>
      <c r="N111" s="135">
        <f t="shared" ref="N111:Q111" si="77">SUM(N109:N110)</f>
        <v>6.2</v>
      </c>
      <c r="O111" s="183">
        <f t="shared" si="77"/>
        <v>6.2</v>
      </c>
      <c r="P111" s="183">
        <f t="shared" si="77"/>
        <v>0</v>
      </c>
      <c r="Q111" s="183">
        <f t="shared" si="77"/>
        <v>0</v>
      </c>
      <c r="R111" s="332">
        <f t="shared" si="41"/>
        <v>6.2</v>
      </c>
      <c r="S111" s="333">
        <f t="shared" si="36"/>
        <v>16.8</v>
      </c>
      <c r="T111" s="334"/>
      <c r="U111" s="266"/>
      <c r="V111" s="45"/>
      <c r="W111" s="13"/>
      <c r="X111" s="294"/>
      <c r="Y111" s="140"/>
    </row>
    <row r="112" spans="1:25" s="118" customFormat="1">
      <c r="A112" s="408" t="s">
        <v>22</v>
      </c>
      <c r="B112" s="382" t="s">
        <v>31</v>
      </c>
      <c r="C112" s="382" t="s">
        <v>28</v>
      </c>
      <c r="D112" s="383"/>
      <c r="E112" s="406" t="s">
        <v>210</v>
      </c>
      <c r="F112" s="127" t="s">
        <v>12</v>
      </c>
      <c r="G112" s="31" t="s">
        <v>23</v>
      </c>
      <c r="H112" s="227" t="s">
        <v>42</v>
      </c>
      <c r="I112" s="128"/>
      <c r="J112" s="276">
        <v>32</v>
      </c>
      <c r="K112" s="175">
        <f>SUM(J112-M112)</f>
        <v>12.3</v>
      </c>
      <c r="L112" s="200"/>
      <c r="M112" s="201">
        <v>19.7</v>
      </c>
      <c r="N112" s="276">
        <v>13.1</v>
      </c>
      <c r="O112" s="175">
        <f>SUM(N112-Q112)</f>
        <v>13.1</v>
      </c>
      <c r="P112" s="200"/>
      <c r="Q112" s="201"/>
      <c r="R112" s="332">
        <f t="shared" si="41"/>
        <v>13.1</v>
      </c>
      <c r="S112" s="333">
        <f t="shared" si="36"/>
        <v>18.899999999999999</v>
      </c>
      <c r="T112" s="334"/>
      <c r="U112" s="148" t="s">
        <v>110</v>
      </c>
      <c r="V112" s="225">
        <v>100</v>
      </c>
      <c r="W112" s="366" t="s">
        <v>198</v>
      </c>
      <c r="X112" s="368"/>
      <c r="Y112" s="293" t="s">
        <v>60</v>
      </c>
    </row>
    <row r="113" spans="1:25" s="118" customFormat="1">
      <c r="A113" s="408"/>
      <c r="B113" s="382"/>
      <c r="C113" s="382"/>
      <c r="D113" s="383"/>
      <c r="E113" s="406"/>
      <c r="F113" s="127" t="s">
        <v>12</v>
      </c>
      <c r="G113" s="31" t="s">
        <v>23</v>
      </c>
      <c r="H113" s="227" t="s">
        <v>42</v>
      </c>
      <c r="I113" s="89"/>
      <c r="J113" s="223"/>
      <c r="K113" s="173">
        <f>SUM(J113-M113)</f>
        <v>0</v>
      </c>
      <c r="L113" s="197"/>
      <c r="M113" s="196"/>
      <c r="N113" s="221"/>
      <c r="O113" s="173">
        <f>SUM(N113-Q113)</f>
        <v>0</v>
      </c>
      <c r="P113" s="197"/>
      <c r="Q113" s="196"/>
      <c r="R113" s="332">
        <f t="shared" si="41"/>
        <v>0</v>
      </c>
      <c r="S113" s="333">
        <f t="shared" si="36"/>
        <v>0</v>
      </c>
      <c r="T113" s="334"/>
      <c r="U113" s="148" t="s">
        <v>166</v>
      </c>
      <c r="V113" s="225" t="s">
        <v>171</v>
      </c>
      <c r="W113" s="366" t="s">
        <v>171</v>
      </c>
      <c r="X113" s="368"/>
      <c r="Y113" s="293" t="s">
        <v>60</v>
      </c>
    </row>
    <row r="114" spans="1:25" s="118" customFormat="1" ht="39" thickBot="1">
      <c r="A114" s="408"/>
      <c r="B114" s="382"/>
      <c r="C114" s="382"/>
      <c r="D114" s="383"/>
      <c r="E114" s="406"/>
      <c r="F114" s="127" t="s">
        <v>12</v>
      </c>
      <c r="G114" s="31" t="s">
        <v>23</v>
      </c>
      <c r="H114" s="227" t="s">
        <v>42</v>
      </c>
      <c r="I114" s="89"/>
      <c r="J114" s="139"/>
      <c r="K114" s="173">
        <f>SUM(J114-M114)</f>
        <v>0</v>
      </c>
      <c r="L114" s="197"/>
      <c r="M114" s="196"/>
      <c r="N114" s="240"/>
      <c r="O114" s="173">
        <f>SUM(N114-Q114)</f>
        <v>0</v>
      </c>
      <c r="P114" s="197"/>
      <c r="Q114" s="196"/>
      <c r="R114" s="332">
        <f t="shared" si="41"/>
        <v>0</v>
      </c>
      <c r="S114" s="333">
        <f t="shared" si="36"/>
        <v>0</v>
      </c>
      <c r="T114" s="334"/>
      <c r="U114" s="268" t="s">
        <v>160</v>
      </c>
      <c r="V114" s="44" t="s">
        <v>171</v>
      </c>
      <c r="W114" s="366" t="s">
        <v>171</v>
      </c>
      <c r="X114" s="368"/>
      <c r="Y114" s="293" t="s">
        <v>60</v>
      </c>
    </row>
    <row r="115" spans="1:25" s="119" customFormat="1" ht="13.5" thickBot="1">
      <c r="A115" s="408"/>
      <c r="B115" s="382"/>
      <c r="C115" s="382"/>
      <c r="D115" s="383"/>
      <c r="E115" s="407"/>
      <c r="F115" s="48"/>
      <c r="G115" s="469" t="s">
        <v>26</v>
      </c>
      <c r="H115" s="470"/>
      <c r="I115" s="78">
        <f t="shared" ref="I115:M115" si="78">SUM(I112:I114)</f>
        <v>0</v>
      </c>
      <c r="J115" s="71">
        <f t="shared" si="78"/>
        <v>32</v>
      </c>
      <c r="K115" s="178">
        <f t="shared" si="78"/>
        <v>12.3</v>
      </c>
      <c r="L115" s="178">
        <f t="shared" si="78"/>
        <v>0</v>
      </c>
      <c r="M115" s="199">
        <f t="shared" si="78"/>
        <v>19.7</v>
      </c>
      <c r="N115" s="71">
        <f t="shared" ref="N115:Q115" si="79">SUM(N112:N114)</f>
        <v>13.1</v>
      </c>
      <c r="O115" s="178">
        <f t="shared" si="79"/>
        <v>13.1</v>
      </c>
      <c r="P115" s="178">
        <f t="shared" si="79"/>
        <v>0</v>
      </c>
      <c r="Q115" s="199">
        <f t="shared" si="79"/>
        <v>0</v>
      </c>
      <c r="R115" s="332">
        <f t="shared" si="41"/>
        <v>13.1</v>
      </c>
      <c r="S115" s="333">
        <f t="shared" si="36"/>
        <v>18.899999999999999</v>
      </c>
      <c r="T115" s="334"/>
      <c r="U115" s="266"/>
      <c r="V115" s="45"/>
      <c r="W115" s="13"/>
      <c r="X115" s="294"/>
      <c r="Y115" s="140"/>
    </row>
    <row r="116" spans="1:25" s="119" customFormat="1" ht="51">
      <c r="A116" s="408" t="s">
        <v>22</v>
      </c>
      <c r="B116" s="382" t="s">
        <v>31</v>
      </c>
      <c r="C116" s="382" t="s">
        <v>29</v>
      </c>
      <c r="D116" s="383"/>
      <c r="E116" s="387" t="s">
        <v>199</v>
      </c>
      <c r="F116" s="2">
        <v>1</v>
      </c>
      <c r="G116" s="39" t="s">
        <v>23</v>
      </c>
      <c r="H116" s="40" t="s">
        <v>100</v>
      </c>
      <c r="I116" s="89"/>
      <c r="J116" s="219">
        <v>6.5</v>
      </c>
      <c r="K116" s="173">
        <f>SUM(J116-M116)</f>
        <v>0</v>
      </c>
      <c r="L116" s="204"/>
      <c r="M116" s="205">
        <v>6.5</v>
      </c>
      <c r="N116" s="219">
        <v>0.5</v>
      </c>
      <c r="O116" s="173">
        <f>SUM(N116-Q116)</f>
        <v>0.5</v>
      </c>
      <c r="P116" s="204"/>
      <c r="Q116" s="205"/>
      <c r="R116" s="332">
        <f t="shared" si="41"/>
        <v>0.5</v>
      </c>
      <c r="S116" s="333">
        <f t="shared" ref="S116:S129" si="80">SUM(J116-R116)</f>
        <v>6</v>
      </c>
      <c r="T116" s="334"/>
      <c r="U116" s="148" t="s">
        <v>206</v>
      </c>
      <c r="V116" s="44" t="s">
        <v>205</v>
      </c>
      <c r="W116" s="370" t="s">
        <v>197</v>
      </c>
      <c r="X116" s="367"/>
      <c r="Y116" s="269" t="s">
        <v>60</v>
      </c>
    </row>
    <row r="117" spans="1:25" s="119" customFormat="1" ht="38.25">
      <c r="A117" s="408"/>
      <c r="B117" s="382"/>
      <c r="C117" s="382"/>
      <c r="D117" s="383"/>
      <c r="E117" s="388"/>
      <c r="F117" s="2">
        <v>1</v>
      </c>
      <c r="G117" s="319" t="s">
        <v>23</v>
      </c>
      <c r="H117" s="243" t="s">
        <v>100</v>
      </c>
      <c r="I117" s="129"/>
      <c r="J117" s="219">
        <v>12</v>
      </c>
      <c r="K117" s="173">
        <f>SUM(J117-M117)</f>
        <v>12</v>
      </c>
      <c r="L117" s="204"/>
      <c r="M117" s="206"/>
      <c r="N117" s="219">
        <v>12</v>
      </c>
      <c r="O117" s="173">
        <f>SUM(N117-Q117)</f>
        <v>12</v>
      </c>
      <c r="P117" s="204"/>
      <c r="Q117" s="206"/>
      <c r="R117" s="332">
        <f t="shared" ref="R117:R129" si="81">SUM(I117+N117)</f>
        <v>12</v>
      </c>
      <c r="S117" s="333">
        <f t="shared" si="80"/>
        <v>0</v>
      </c>
      <c r="T117" s="334"/>
      <c r="U117" s="148" t="s">
        <v>202</v>
      </c>
      <c r="V117" s="44" t="s">
        <v>14</v>
      </c>
      <c r="W117" s="363">
        <v>2</v>
      </c>
      <c r="X117" s="367"/>
      <c r="Y117" s="269" t="s">
        <v>60</v>
      </c>
    </row>
    <row r="118" spans="1:25" s="119" customFormat="1" ht="51.75" thickBot="1">
      <c r="A118" s="408"/>
      <c r="B118" s="382"/>
      <c r="C118" s="382"/>
      <c r="D118" s="383"/>
      <c r="E118" s="388"/>
      <c r="F118" s="107">
        <v>1</v>
      </c>
      <c r="G118" s="108" t="s">
        <v>23</v>
      </c>
      <c r="H118" s="40" t="s">
        <v>100</v>
      </c>
      <c r="I118" s="228"/>
      <c r="J118" s="224">
        <v>20</v>
      </c>
      <c r="K118" s="87">
        <f t="shared" ref="K118" si="82">SUM(J118-M118)</f>
        <v>0</v>
      </c>
      <c r="L118" s="211"/>
      <c r="M118" s="212">
        <v>20</v>
      </c>
      <c r="N118" s="224"/>
      <c r="O118" s="87">
        <f t="shared" ref="O118" si="83">SUM(N118-Q118)</f>
        <v>0</v>
      </c>
      <c r="P118" s="211"/>
      <c r="Q118" s="212"/>
      <c r="R118" s="332">
        <f t="shared" si="81"/>
        <v>0</v>
      </c>
      <c r="S118" s="333">
        <f t="shared" si="80"/>
        <v>20</v>
      </c>
      <c r="T118" s="334"/>
      <c r="U118" s="148" t="s">
        <v>148</v>
      </c>
      <c r="V118" s="44" t="s">
        <v>12</v>
      </c>
      <c r="W118" s="363">
        <v>0</v>
      </c>
      <c r="X118" s="367"/>
      <c r="Y118" s="269" t="s">
        <v>60</v>
      </c>
    </row>
    <row r="119" spans="1:25" s="119" customFormat="1" ht="13.5" thickBot="1">
      <c r="A119" s="408"/>
      <c r="B119" s="382"/>
      <c r="C119" s="382"/>
      <c r="D119" s="383"/>
      <c r="E119" s="389"/>
      <c r="F119" s="230"/>
      <c r="G119" s="390" t="s">
        <v>26</v>
      </c>
      <c r="H119" s="391"/>
      <c r="I119" s="71">
        <f t="shared" ref="I119:Q119" si="84">SUM(I116:I118)</f>
        <v>0</v>
      </c>
      <c r="J119" s="135">
        <f t="shared" si="84"/>
        <v>38.5</v>
      </c>
      <c r="K119" s="176">
        <f t="shared" si="84"/>
        <v>12</v>
      </c>
      <c r="L119" s="181">
        <f t="shared" si="84"/>
        <v>0</v>
      </c>
      <c r="M119" s="207">
        <f t="shared" si="84"/>
        <v>26.5</v>
      </c>
      <c r="N119" s="135">
        <f t="shared" si="84"/>
        <v>12.5</v>
      </c>
      <c r="O119" s="176">
        <f t="shared" si="84"/>
        <v>12.5</v>
      </c>
      <c r="P119" s="181">
        <f t="shared" si="84"/>
        <v>0</v>
      </c>
      <c r="Q119" s="207">
        <f t="shared" si="84"/>
        <v>0</v>
      </c>
      <c r="R119" s="332">
        <f t="shared" si="81"/>
        <v>12.5</v>
      </c>
      <c r="S119" s="333">
        <f t="shared" si="80"/>
        <v>26</v>
      </c>
      <c r="T119" s="334"/>
      <c r="U119" s="148"/>
      <c r="V119" s="45"/>
      <c r="W119" s="13"/>
      <c r="X119" s="294"/>
      <c r="Y119" s="140"/>
    </row>
    <row r="120" spans="1:25" s="95" customFormat="1" ht="13.5" thickBot="1">
      <c r="A120" s="60" t="s">
        <v>22</v>
      </c>
      <c r="B120" s="5" t="s">
        <v>31</v>
      </c>
      <c r="C120" s="5"/>
      <c r="D120" s="17"/>
      <c r="E120" s="467" t="s">
        <v>35</v>
      </c>
      <c r="F120" s="468"/>
      <c r="G120" s="468"/>
      <c r="H120" s="468"/>
      <c r="I120" s="229">
        <f t="shared" ref="I120:Q120" si="85">I108+I115+I111+I119</f>
        <v>0</v>
      </c>
      <c r="J120" s="229">
        <f t="shared" si="85"/>
        <v>98.5</v>
      </c>
      <c r="K120" s="229">
        <f t="shared" si="85"/>
        <v>32.299999999999997</v>
      </c>
      <c r="L120" s="229">
        <f t="shared" si="85"/>
        <v>0</v>
      </c>
      <c r="M120" s="229">
        <f t="shared" si="85"/>
        <v>66.2</v>
      </c>
      <c r="N120" s="229">
        <f t="shared" si="85"/>
        <v>33.1</v>
      </c>
      <c r="O120" s="229">
        <f t="shared" si="85"/>
        <v>33.1</v>
      </c>
      <c r="P120" s="229">
        <f t="shared" si="85"/>
        <v>0</v>
      </c>
      <c r="Q120" s="229">
        <f t="shared" si="85"/>
        <v>0</v>
      </c>
      <c r="R120" s="332">
        <f t="shared" si="81"/>
        <v>33.1</v>
      </c>
      <c r="S120" s="333">
        <f t="shared" si="80"/>
        <v>65.400000000000006</v>
      </c>
      <c r="T120" s="334"/>
      <c r="U120" s="266"/>
      <c r="V120" s="13"/>
      <c r="W120" s="13"/>
      <c r="X120" s="294"/>
      <c r="Y120" s="141"/>
    </row>
    <row r="121" spans="1:25" s="118" customFormat="1" ht="32.25" thickBot="1">
      <c r="A121" s="63" t="s">
        <v>22</v>
      </c>
      <c r="B121" s="6" t="s">
        <v>32</v>
      </c>
      <c r="C121" s="11"/>
      <c r="D121" s="12" t="s">
        <v>76</v>
      </c>
      <c r="E121" s="49" t="s">
        <v>79</v>
      </c>
      <c r="F121" s="14"/>
      <c r="G121" s="14"/>
      <c r="H121" s="14"/>
      <c r="I121" s="14"/>
      <c r="J121" s="14"/>
      <c r="K121" s="168"/>
      <c r="L121" s="168"/>
      <c r="M121" s="168"/>
      <c r="N121" s="14"/>
      <c r="O121" s="168"/>
      <c r="P121" s="168"/>
      <c r="Q121" s="168"/>
      <c r="R121" s="332">
        <f t="shared" si="81"/>
        <v>0</v>
      </c>
      <c r="S121" s="333">
        <f t="shared" si="80"/>
        <v>0</v>
      </c>
      <c r="T121" s="334"/>
      <c r="U121" s="302"/>
      <c r="V121" s="13"/>
      <c r="W121" s="13"/>
      <c r="X121" s="294"/>
      <c r="Y121" s="141"/>
    </row>
    <row r="122" spans="1:25" ht="38.25">
      <c r="A122" s="381" t="s">
        <v>22</v>
      </c>
      <c r="B122" s="382" t="s">
        <v>32</v>
      </c>
      <c r="C122" s="382" t="s">
        <v>22</v>
      </c>
      <c r="D122" s="383" t="s">
        <v>77</v>
      </c>
      <c r="E122" s="465" t="s">
        <v>78</v>
      </c>
      <c r="F122" s="50" t="s">
        <v>55</v>
      </c>
      <c r="G122" s="51" t="s">
        <v>47</v>
      </c>
      <c r="H122" s="52" t="s">
        <v>48</v>
      </c>
      <c r="I122" s="82"/>
      <c r="J122" s="133">
        <v>728.5</v>
      </c>
      <c r="K122" s="308">
        <f>SUM(J122-M122)</f>
        <v>728.5</v>
      </c>
      <c r="L122" s="309">
        <v>663.9</v>
      </c>
      <c r="M122" s="310"/>
      <c r="N122" s="133">
        <v>728.9</v>
      </c>
      <c r="O122" s="308">
        <f>SUM(N122-Q122)</f>
        <v>728.9</v>
      </c>
      <c r="P122" s="309"/>
      <c r="Q122" s="310"/>
      <c r="R122" s="332">
        <f t="shared" si="81"/>
        <v>728.9</v>
      </c>
      <c r="S122" s="333">
        <f t="shared" si="80"/>
        <v>-0.39999999999997726</v>
      </c>
      <c r="T122" s="334"/>
      <c r="U122" s="268" t="s">
        <v>104</v>
      </c>
      <c r="V122" s="339" t="s">
        <v>156</v>
      </c>
      <c r="W122" s="366" t="s">
        <v>228</v>
      </c>
      <c r="X122" s="368"/>
      <c r="Y122" s="293" t="s">
        <v>61</v>
      </c>
    </row>
    <row r="123" spans="1:25" ht="38.25">
      <c r="A123" s="381"/>
      <c r="B123" s="382"/>
      <c r="C123" s="382"/>
      <c r="D123" s="383"/>
      <c r="E123" s="466"/>
      <c r="F123" s="50" t="s">
        <v>55</v>
      </c>
      <c r="G123" s="51" t="s">
        <v>23</v>
      </c>
      <c r="H123" s="52" t="s">
        <v>48</v>
      </c>
      <c r="I123" s="83"/>
      <c r="J123" s="137">
        <v>40</v>
      </c>
      <c r="K123" s="303">
        <f t="shared" ref="K123" si="86">SUM(J123-M123)</f>
        <v>3.195999999999998</v>
      </c>
      <c r="L123" s="303"/>
      <c r="M123" s="311">
        <v>36.804000000000002</v>
      </c>
      <c r="N123" s="137">
        <v>40</v>
      </c>
      <c r="O123" s="303">
        <f t="shared" ref="O123:O128" si="87">SUM(N123-Q123)</f>
        <v>3.2000000000000028</v>
      </c>
      <c r="P123" s="303"/>
      <c r="Q123" s="311">
        <v>36.799999999999997</v>
      </c>
      <c r="R123" s="332">
        <f t="shared" si="81"/>
        <v>40</v>
      </c>
      <c r="S123" s="333">
        <f t="shared" si="80"/>
        <v>0</v>
      </c>
      <c r="T123" s="334"/>
      <c r="U123" s="268" t="s">
        <v>53</v>
      </c>
      <c r="V123" s="339" t="s">
        <v>154</v>
      </c>
      <c r="W123" s="366" t="s">
        <v>229</v>
      </c>
      <c r="X123" s="368"/>
      <c r="Y123" s="293" t="s">
        <v>61</v>
      </c>
    </row>
    <row r="124" spans="1:25" ht="25.5">
      <c r="A124" s="381"/>
      <c r="B124" s="382"/>
      <c r="C124" s="382"/>
      <c r="D124" s="383"/>
      <c r="E124" s="466"/>
      <c r="F124" s="50" t="s">
        <v>55</v>
      </c>
      <c r="G124" s="51" t="s">
        <v>23</v>
      </c>
      <c r="H124" s="52" t="s">
        <v>48</v>
      </c>
      <c r="I124" s="86"/>
      <c r="J124" s="138">
        <v>6</v>
      </c>
      <c r="K124" s="237">
        <f t="shared" ref="K124" si="88">SUM(J124-M124)</f>
        <v>0</v>
      </c>
      <c r="L124" s="237"/>
      <c r="M124" s="264">
        <v>6</v>
      </c>
      <c r="N124" s="138">
        <v>6</v>
      </c>
      <c r="O124" s="237">
        <f t="shared" si="87"/>
        <v>6</v>
      </c>
      <c r="P124" s="237"/>
      <c r="Q124" s="264"/>
      <c r="R124" s="332">
        <f t="shared" si="81"/>
        <v>6</v>
      </c>
      <c r="S124" s="333">
        <f t="shared" si="80"/>
        <v>0</v>
      </c>
      <c r="T124" s="334"/>
      <c r="U124" s="268" t="s">
        <v>207</v>
      </c>
      <c r="V124" s="339" t="s">
        <v>12</v>
      </c>
      <c r="W124" s="366" t="s">
        <v>12</v>
      </c>
      <c r="X124" s="368"/>
      <c r="Y124" s="293" t="s">
        <v>61</v>
      </c>
    </row>
    <row r="125" spans="1:25">
      <c r="A125" s="381"/>
      <c r="B125" s="382"/>
      <c r="C125" s="382"/>
      <c r="D125" s="383"/>
      <c r="E125" s="466"/>
      <c r="F125" s="1" t="s">
        <v>55</v>
      </c>
      <c r="G125" s="51"/>
      <c r="H125" s="52"/>
      <c r="I125" s="83"/>
      <c r="J125" s="137"/>
      <c r="K125" s="184">
        <f t="shared" ref="K125:K128" si="89">SUM(J125-M125)</f>
        <v>0</v>
      </c>
      <c r="L125" s="173"/>
      <c r="M125" s="205"/>
      <c r="N125" s="137"/>
      <c r="O125" s="184">
        <f t="shared" si="87"/>
        <v>0</v>
      </c>
      <c r="P125" s="173"/>
      <c r="Q125" s="205"/>
      <c r="R125" s="332">
        <f t="shared" si="81"/>
        <v>0</v>
      </c>
      <c r="S125" s="333">
        <f t="shared" si="80"/>
        <v>0</v>
      </c>
      <c r="T125" s="334"/>
      <c r="U125" s="268" t="s">
        <v>105</v>
      </c>
      <c r="V125" s="339" t="s">
        <v>155</v>
      </c>
      <c r="W125" s="366" t="s">
        <v>155</v>
      </c>
      <c r="X125" s="368"/>
      <c r="Y125" s="293" t="s">
        <v>61</v>
      </c>
    </row>
    <row r="126" spans="1:25" ht="25.5">
      <c r="A126" s="381"/>
      <c r="B126" s="382"/>
      <c r="C126" s="382"/>
      <c r="D126" s="383"/>
      <c r="E126" s="466"/>
      <c r="F126" s="1" t="s">
        <v>55</v>
      </c>
      <c r="G126" s="10"/>
      <c r="H126" s="8"/>
      <c r="I126" s="83"/>
      <c r="J126" s="137"/>
      <c r="K126" s="184">
        <f t="shared" si="89"/>
        <v>0</v>
      </c>
      <c r="L126" s="173"/>
      <c r="M126" s="205"/>
      <c r="N126" s="137"/>
      <c r="O126" s="184">
        <f t="shared" si="87"/>
        <v>0</v>
      </c>
      <c r="P126" s="173"/>
      <c r="Q126" s="205"/>
      <c r="R126" s="332">
        <f t="shared" si="81"/>
        <v>0</v>
      </c>
      <c r="S126" s="333">
        <f t="shared" si="80"/>
        <v>0</v>
      </c>
      <c r="T126" s="334"/>
      <c r="U126" s="149" t="s">
        <v>54</v>
      </c>
      <c r="V126" s="339" t="s">
        <v>19</v>
      </c>
      <c r="W126" s="366" t="s">
        <v>19</v>
      </c>
      <c r="X126" s="368"/>
      <c r="Y126" s="293" t="s">
        <v>61</v>
      </c>
    </row>
    <row r="127" spans="1:25" ht="25.5">
      <c r="A127" s="381"/>
      <c r="B127" s="382"/>
      <c r="C127" s="382"/>
      <c r="D127" s="383"/>
      <c r="E127" s="466"/>
      <c r="F127" s="1" t="s">
        <v>55</v>
      </c>
      <c r="G127" s="51"/>
      <c r="H127" s="8"/>
      <c r="I127" s="83"/>
      <c r="J127" s="137"/>
      <c r="K127" s="184">
        <f t="shared" si="89"/>
        <v>0</v>
      </c>
      <c r="L127" s="173"/>
      <c r="M127" s="205"/>
      <c r="N127" s="137"/>
      <c r="O127" s="184">
        <f t="shared" si="87"/>
        <v>0</v>
      </c>
      <c r="P127" s="173"/>
      <c r="Q127" s="205"/>
      <c r="R127" s="332">
        <f t="shared" si="81"/>
        <v>0</v>
      </c>
      <c r="S127" s="333">
        <f t="shared" si="80"/>
        <v>0</v>
      </c>
      <c r="T127" s="334"/>
      <c r="U127" s="149" t="s">
        <v>106</v>
      </c>
      <c r="V127" s="339" t="s">
        <v>157</v>
      </c>
      <c r="W127" s="366" t="s">
        <v>232</v>
      </c>
      <c r="X127" s="368"/>
      <c r="Y127" s="293" t="s">
        <v>61</v>
      </c>
    </row>
    <row r="128" spans="1:25" ht="25.5">
      <c r="A128" s="381"/>
      <c r="B128" s="382"/>
      <c r="C128" s="382"/>
      <c r="D128" s="383"/>
      <c r="E128" s="466"/>
      <c r="F128" s="1" t="s">
        <v>55</v>
      </c>
      <c r="G128" s="10"/>
      <c r="H128" s="8"/>
      <c r="I128" s="83"/>
      <c r="J128" s="137"/>
      <c r="K128" s="173">
        <f t="shared" si="89"/>
        <v>0</v>
      </c>
      <c r="L128" s="173"/>
      <c r="M128" s="205"/>
      <c r="N128" s="137"/>
      <c r="O128" s="173">
        <f t="shared" si="87"/>
        <v>0</v>
      </c>
      <c r="P128" s="173"/>
      <c r="Q128" s="205"/>
      <c r="R128" s="332">
        <f t="shared" si="81"/>
        <v>0</v>
      </c>
      <c r="S128" s="333">
        <f t="shared" si="80"/>
        <v>0</v>
      </c>
      <c r="T128" s="334"/>
      <c r="U128" s="149" t="s">
        <v>49</v>
      </c>
      <c r="V128" s="339" t="s">
        <v>159</v>
      </c>
      <c r="W128" s="366" t="s">
        <v>231</v>
      </c>
      <c r="X128" s="368"/>
      <c r="Y128" s="293" t="s">
        <v>61</v>
      </c>
    </row>
    <row r="129" spans="1:25" ht="13.5" thickBot="1">
      <c r="A129" s="381"/>
      <c r="B129" s="382"/>
      <c r="C129" s="382"/>
      <c r="D129" s="383"/>
      <c r="E129" s="466"/>
      <c r="F129" s="1" t="s">
        <v>55</v>
      </c>
      <c r="G129" s="10"/>
      <c r="H129" s="8"/>
      <c r="I129" s="83"/>
      <c r="J129" s="137"/>
      <c r="K129" s="173"/>
      <c r="L129" s="173"/>
      <c r="M129" s="205"/>
      <c r="N129" s="137"/>
      <c r="O129" s="173"/>
      <c r="P129" s="173"/>
      <c r="Q129" s="205"/>
      <c r="R129" s="332">
        <f t="shared" si="81"/>
        <v>0</v>
      </c>
      <c r="S129" s="333">
        <f t="shared" si="80"/>
        <v>0</v>
      </c>
      <c r="T129" s="334"/>
      <c r="U129" s="149" t="s">
        <v>50</v>
      </c>
      <c r="V129" s="339" t="s">
        <v>158</v>
      </c>
      <c r="W129" s="366" t="s">
        <v>230</v>
      </c>
      <c r="X129" s="368"/>
      <c r="Y129" s="293" t="s">
        <v>61</v>
      </c>
    </row>
    <row r="130" spans="1:25" ht="13.5" thickBot="1">
      <c r="A130" s="411"/>
      <c r="B130" s="401"/>
      <c r="C130" s="401"/>
      <c r="D130" s="405"/>
      <c r="E130" s="466"/>
      <c r="F130" s="1"/>
      <c r="G130" s="463" t="s">
        <v>26</v>
      </c>
      <c r="H130" s="464"/>
      <c r="I130" s="80">
        <f t="shared" ref="I130:T130" si="90">SUM(I122:I129)</f>
        <v>0</v>
      </c>
      <c r="J130" s="71">
        <f t="shared" si="90"/>
        <v>774.5</v>
      </c>
      <c r="K130" s="179">
        <f t="shared" si="90"/>
        <v>731.69600000000003</v>
      </c>
      <c r="L130" s="179">
        <f t="shared" si="90"/>
        <v>663.9</v>
      </c>
      <c r="M130" s="199">
        <f t="shared" si="90"/>
        <v>42.804000000000002</v>
      </c>
      <c r="N130" s="71">
        <f t="shared" ref="N130:Q130" si="91">SUM(N122:N129)</f>
        <v>774.9</v>
      </c>
      <c r="O130" s="179">
        <f t="shared" si="91"/>
        <v>738.1</v>
      </c>
      <c r="P130" s="179">
        <f t="shared" si="91"/>
        <v>0</v>
      </c>
      <c r="Q130" s="199">
        <f t="shared" si="91"/>
        <v>36.799999999999997</v>
      </c>
      <c r="R130" s="71">
        <f t="shared" si="90"/>
        <v>774.9</v>
      </c>
      <c r="S130" s="71">
        <f t="shared" ref="S130" si="92">SUM(S122:S129)</f>
        <v>-0.39999999999997726</v>
      </c>
      <c r="T130" s="135">
        <f t="shared" si="90"/>
        <v>0</v>
      </c>
      <c r="U130" s="280"/>
      <c r="V130" s="339"/>
      <c r="W130" s="366"/>
      <c r="X130" s="294"/>
      <c r="Y130" s="293"/>
    </row>
    <row r="131" spans="1:25" s="118" customFormat="1" ht="13.5" thickBot="1">
      <c r="A131" s="63" t="s">
        <v>22</v>
      </c>
      <c r="B131" s="6" t="s">
        <v>32</v>
      </c>
      <c r="C131" s="27"/>
      <c r="D131" s="28"/>
      <c r="E131" s="402" t="s">
        <v>35</v>
      </c>
      <c r="F131" s="403"/>
      <c r="G131" s="403"/>
      <c r="H131" s="404"/>
      <c r="I131" s="85">
        <f t="shared" ref="I131:J131" si="93">SUM(I130)</f>
        <v>0</v>
      </c>
      <c r="J131" s="42">
        <f t="shared" si="93"/>
        <v>774.5</v>
      </c>
      <c r="K131" s="185">
        <f t="shared" ref="K131:T131" si="94">SUM(K130)</f>
        <v>731.69600000000003</v>
      </c>
      <c r="L131" s="185">
        <f t="shared" si="94"/>
        <v>663.9</v>
      </c>
      <c r="M131" s="185">
        <f t="shared" si="94"/>
        <v>42.804000000000002</v>
      </c>
      <c r="N131" s="42">
        <f t="shared" ref="N131" si="95">SUM(N130)</f>
        <v>774.9</v>
      </c>
      <c r="O131" s="185">
        <f t="shared" ref="O131:Q131" si="96">SUM(O130)</f>
        <v>738.1</v>
      </c>
      <c r="P131" s="185">
        <f t="shared" si="96"/>
        <v>0</v>
      </c>
      <c r="Q131" s="185">
        <f t="shared" si="96"/>
        <v>36.799999999999997</v>
      </c>
      <c r="R131" s="73">
        <f t="shared" ref="R131:S131" si="97">SUM(R130)</f>
        <v>774.9</v>
      </c>
      <c r="S131" s="73">
        <f t="shared" si="97"/>
        <v>-0.39999999999997726</v>
      </c>
      <c r="T131" s="155">
        <f t="shared" si="94"/>
        <v>0</v>
      </c>
      <c r="U131" s="280"/>
      <c r="V131" s="339"/>
      <c r="W131" s="13"/>
      <c r="X131" s="294"/>
      <c r="Y131" s="141"/>
    </row>
    <row r="132" spans="1:25" s="95" customFormat="1" ht="13.5" thickBot="1">
      <c r="A132" s="64" t="s">
        <v>22</v>
      </c>
      <c r="B132" s="64" t="s">
        <v>22</v>
      </c>
      <c r="C132" s="53"/>
      <c r="D132" s="54"/>
      <c r="E132" s="398" t="s">
        <v>38</v>
      </c>
      <c r="F132" s="399"/>
      <c r="G132" s="399"/>
      <c r="H132" s="400"/>
      <c r="I132" s="88">
        <f t="shared" ref="I132:T132" si="98">SUM(I18+I57+I80+I93+I104+I120+I131)</f>
        <v>0</v>
      </c>
      <c r="J132" s="88">
        <f t="shared" si="98"/>
        <v>3593.4739999999997</v>
      </c>
      <c r="K132" s="186">
        <f t="shared" si="98"/>
        <v>1551.9699999999998</v>
      </c>
      <c r="L132" s="186">
        <f t="shared" si="98"/>
        <v>663.9</v>
      </c>
      <c r="M132" s="186">
        <f t="shared" si="98"/>
        <v>2041.5040000000004</v>
      </c>
      <c r="N132" s="88">
        <f t="shared" si="98"/>
        <v>2927.8999999999996</v>
      </c>
      <c r="O132" s="186">
        <f t="shared" si="98"/>
        <v>2715.0999999999995</v>
      </c>
      <c r="P132" s="186">
        <f t="shared" si="98"/>
        <v>0</v>
      </c>
      <c r="Q132" s="186">
        <f t="shared" si="98"/>
        <v>212.8</v>
      </c>
      <c r="R132" s="88">
        <f t="shared" si="98"/>
        <v>2927.8999999999996</v>
      </c>
      <c r="S132" s="88">
        <f t="shared" si="98"/>
        <v>665.5740000000003</v>
      </c>
      <c r="T132" s="156">
        <f t="shared" si="98"/>
        <v>0</v>
      </c>
      <c r="U132" s="280"/>
      <c r="V132" s="13"/>
      <c r="W132" s="13"/>
      <c r="X132" s="294"/>
      <c r="Y132" s="294"/>
    </row>
    <row r="133" spans="1:25" s="123" customFormat="1" ht="13.5" thickBot="1">
      <c r="A133" s="120" t="s">
        <v>39</v>
      </c>
      <c r="B133" s="121"/>
      <c r="C133" s="121"/>
      <c r="D133" s="121"/>
      <c r="E133" s="121"/>
      <c r="F133" s="121"/>
      <c r="G133" s="121"/>
      <c r="H133" s="122"/>
      <c r="I133" s="80">
        <f t="shared" ref="I133:J133" si="99">SUM(I132)</f>
        <v>0</v>
      </c>
      <c r="J133" s="78">
        <f t="shared" si="99"/>
        <v>3593.4739999999997</v>
      </c>
      <c r="K133" s="179">
        <f t="shared" ref="K133:T133" si="100">SUM(K132)</f>
        <v>1551.9699999999998</v>
      </c>
      <c r="L133" s="179">
        <f t="shared" si="100"/>
        <v>663.9</v>
      </c>
      <c r="M133" s="179">
        <f t="shared" si="100"/>
        <v>2041.5040000000004</v>
      </c>
      <c r="N133" s="78">
        <f t="shared" ref="N133" si="101">SUM(N132)</f>
        <v>2927.8999999999996</v>
      </c>
      <c r="O133" s="179">
        <f t="shared" ref="O133:Q133" si="102">SUM(O132)</f>
        <v>2715.0999999999995</v>
      </c>
      <c r="P133" s="179">
        <f t="shared" si="102"/>
        <v>0</v>
      </c>
      <c r="Q133" s="179">
        <f t="shared" si="102"/>
        <v>212.8</v>
      </c>
      <c r="R133" s="78">
        <f t="shared" ref="R133:S133" si="103">SUM(R132)</f>
        <v>2927.8999999999996</v>
      </c>
      <c r="S133" s="78">
        <f t="shared" si="103"/>
        <v>665.5740000000003</v>
      </c>
      <c r="T133" s="79">
        <f t="shared" si="100"/>
        <v>0</v>
      </c>
      <c r="U133" s="295"/>
      <c r="V133" s="45"/>
      <c r="W133" s="13"/>
      <c r="X133" s="294"/>
      <c r="Y133" s="296"/>
    </row>
    <row r="134" spans="1:25" s="123" customFormat="1" ht="13.5" thickBot="1">
      <c r="A134" s="232"/>
      <c r="B134" s="232"/>
      <c r="C134" s="232"/>
      <c r="D134" s="232"/>
      <c r="E134" s="232"/>
      <c r="F134" s="232"/>
      <c r="G134" s="232"/>
      <c r="H134" s="232"/>
      <c r="I134" s="112"/>
      <c r="J134" s="112"/>
      <c r="K134" s="115"/>
      <c r="L134" s="115"/>
      <c r="M134" s="115"/>
      <c r="N134" s="112"/>
      <c r="O134" s="115"/>
      <c r="P134" s="115"/>
      <c r="Q134" s="115"/>
      <c r="R134" s="112"/>
      <c r="S134" s="112"/>
      <c r="T134" s="112"/>
      <c r="U134" s="343" t="s">
        <v>246</v>
      </c>
      <c r="V134" s="233"/>
      <c r="W134" s="234"/>
      <c r="X134" s="355"/>
      <c r="Y134" s="235"/>
    </row>
    <row r="135" spans="1:25" ht="13.5" thickBot="1">
      <c r="A135" s="395" t="s">
        <v>26</v>
      </c>
      <c r="B135" s="396"/>
      <c r="C135" s="396"/>
      <c r="D135" s="396"/>
      <c r="E135" s="396"/>
      <c r="F135" s="396"/>
      <c r="G135" s="396"/>
      <c r="H135" s="397"/>
      <c r="I135" s="99">
        <f ca="1">SUM(I136+I147)</f>
        <v>0</v>
      </c>
      <c r="J135" s="392">
        <f ca="1">SUM(J136+J147)</f>
        <v>3593.4739999999993</v>
      </c>
      <c r="K135" s="393"/>
      <c r="L135" s="393"/>
      <c r="M135" s="394"/>
      <c r="N135" s="392">
        <f ca="1">SUM(N136+N147)</f>
        <v>2927.9</v>
      </c>
      <c r="O135" s="393"/>
      <c r="P135" s="393"/>
      <c r="Q135" s="394"/>
      <c r="R135" s="100">
        <f ca="1">SUM(R136+R147)</f>
        <v>2927.9</v>
      </c>
      <c r="S135" s="99">
        <f ca="1">SUM(S136+S147)</f>
        <v>665.57399999999984</v>
      </c>
      <c r="T135" s="100">
        <f ca="1">SUM(T136+T147)</f>
        <v>0</v>
      </c>
      <c r="U135" s="359">
        <f ca="1">SUM(R135*100/J135)</f>
        <v>81.47825753017834</v>
      </c>
      <c r="V135" s="92"/>
      <c r="W135" s="234"/>
      <c r="X135" s="355"/>
    </row>
    <row r="136" spans="1:25" ht="13.5" thickBot="1">
      <c r="A136" s="409" t="s">
        <v>40</v>
      </c>
      <c r="B136" s="410"/>
      <c r="C136" s="410"/>
      <c r="D136" s="410"/>
      <c r="E136" s="410"/>
      <c r="F136" s="410"/>
      <c r="G136" s="410"/>
      <c r="H136" s="462"/>
      <c r="I136" s="320">
        <f ca="1">SUM(I137:I146)</f>
        <v>0</v>
      </c>
      <c r="J136" s="375">
        <f ca="1">SUM(J137:J146)</f>
        <v>3374.2739999999994</v>
      </c>
      <c r="K136" s="376"/>
      <c r="L136" s="376"/>
      <c r="M136" s="377"/>
      <c r="N136" s="375">
        <f ca="1">SUM(N137:N146)</f>
        <v>2749.5</v>
      </c>
      <c r="O136" s="376"/>
      <c r="P136" s="376"/>
      <c r="Q136" s="377"/>
      <c r="R136" s="101">
        <f ca="1">SUM(R137:R146)</f>
        <v>2749.5</v>
      </c>
      <c r="S136" s="324">
        <f ca="1">SUM(S137:S146)</f>
        <v>624.77399999999989</v>
      </c>
      <c r="T136" s="101">
        <f ca="1">SUM(T137:T146)</f>
        <v>0</v>
      </c>
      <c r="U136" s="359">
        <f t="shared" ref="U136:U151" ca="1" si="104">SUM(R136*100/J136)</f>
        <v>81.484194822352904</v>
      </c>
      <c r="V136" s="92"/>
      <c r="W136" s="234"/>
      <c r="X136" s="355"/>
    </row>
    <row r="137" spans="1:25">
      <c r="A137" s="441" t="s">
        <v>87</v>
      </c>
      <c r="B137" s="442"/>
      <c r="C137" s="442"/>
      <c r="D137" s="442"/>
      <c r="E137" s="442"/>
      <c r="F137" s="442"/>
      <c r="G137" s="442"/>
      <c r="H137" s="443"/>
      <c r="I137" s="102">
        <f ca="1">SUMIF(G11:G134,"SB",I11:I133)</f>
        <v>0</v>
      </c>
      <c r="J137" s="372">
        <f ca="1">SUMIF(G11:G134,"SB",J11:J133)</f>
        <v>657.28899999999999</v>
      </c>
      <c r="K137" s="373"/>
      <c r="L137" s="373"/>
      <c r="M137" s="374"/>
      <c r="N137" s="372">
        <f ca="1">SUMIF(G11:G134,"SB",N11:N133)</f>
        <v>372.8</v>
      </c>
      <c r="O137" s="373"/>
      <c r="P137" s="373"/>
      <c r="Q137" s="374"/>
      <c r="R137" s="103">
        <f ca="1">SUMIF(G11:G134,"SB",R11:R133)</f>
        <v>372.8</v>
      </c>
      <c r="S137" s="102">
        <f ca="1">SUMIF(G11:G134,"SB",S11:S133)</f>
        <v>284.48899999999998</v>
      </c>
      <c r="T137" s="103">
        <f ca="1">SUMIF(G11:G134,"SB",T11:T133)</f>
        <v>0</v>
      </c>
      <c r="U137" s="359">
        <f t="shared" ca="1" si="104"/>
        <v>56.717821232365061</v>
      </c>
      <c r="V137" s="93"/>
      <c r="W137" s="371"/>
      <c r="X137" s="255"/>
    </row>
    <row r="138" spans="1:25">
      <c r="A138" s="459" t="s">
        <v>88</v>
      </c>
      <c r="B138" s="460"/>
      <c r="C138" s="460"/>
      <c r="D138" s="460"/>
      <c r="E138" s="460"/>
      <c r="F138" s="460"/>
      <c r="G138" s="460"/>
      <c r="H138" s="461"/>
      <c r="I138" s="102">
        <f ca="1">SUMIF(G11:G134,"VD",I11:I133)</f>
        <v>0</v>
      </c>
      <c r="J138" s="372">
        <f ca="1">SUMIF(G11:G134,"VD",J11:J133)</f>
        <v>816.5</v>
      </c>
      <c r="K138" s="373"/>
      <c r="L138" s="373"/>
      <c r="M138" s="374"/>
      <c r="N138" s="372">
        <f ca="1">SUMIF(G11:G134,"VD",N11:N133)</f>
        <v>816.9</v>
      </c>
      <c r="O138" s="373"/>
      <c r="P138" s="373"/>
      <c r="Q138" s="374"/>
      <c r="R138" s="103">
        <f ca="1">SUMIF(G11:G134,"VD",R11:R133)</f>
        <v>816.9</v>
      </c>
      <c r="S138" s="102">
        <f ca="1">SUMIF(G11:G134,"VD",S11:S133)</f>
        <v>-0.39999999999997726</v>
      </c>
      <c r="T138" s="103">
        <f ca="1">SUMIF(G11:G134,"VD",T11:T133)</f>
        <v>0</v>
      </c>
      <c r="U138" s="359">
        <f t="shared" ca="1" si="104"/>
        <v>100.04898958971219</v>
      </c>
      <c r="V138" s="93"/>
      <c r="W138" s="371"/>
      <c r="X138" s="255"/>
    </row>
    <row r="139" spans="1:25">
      <c r="A139" s="456" t="s">
        <v>112</v>
      </c>
      <c r="B139" s="457"/>
      <c r="C139" s="457"/>
      <c r="D139" s="457"/>
      <c r="E139" s="457"/>
      <c r="F139" s="457"/>
      <c r="G139" s="457"/>
      <c r="H139" s="458"/>
      <c r="I139" s="102">
        <f ca="1">SUMIF(G11:G134,"MK",I11:I133)</f>
        <v>0</v>
      </c>
      <c r="J139" s="372">
        <f ca="1">SUMIF(G11:G134,"MK",J11:J133)</f>
        <v>0</v>
      </c>
      <c r="K139" s="373"/>
      <c r="L139" s="373"/>
      <c r="M139" s="374"/>
      <c r="N139" s="372">
        <f ca="1">SUMIF(G11:G134,"MK",N11:N133)</f>
        <v>0</v>
      </c>
      <c r="O139" s="373"/>
      <c r="P139" s="373"/>
      <c r="Q139" s="374"/>
      <c r="R139" s="103">
        <f ca="1">SUMIF(G11:G134,"MK",R11:R133)</f>
        <v>0</v>
      </c>
      <c r="S139" s="102">
        <f ca="1">SUMIF(G11:G134,"MK",S11:S133)</f>
        <v>0</v>
      </c>
      <c r="T139" s="103">
        <f ca="1">SUMIF(G11:G134,"MK",T11:T133)</f>
        <v>0</v>
      </c>
      <c r="U139" s="359"/>
      <c r="V139" s="93"/>
      <c r="W139" s="371"/>
      <c r="X139" s="255"/>
    </row>
    <row r="140" spans="1:25">
      <c r="A140" s="438" t="s">
        <v>89</v>
      </c>
      <c r="B140" s="439"/>
      <c r="C140" s="439"/>
      <c r="D140" s="439"/>
      <c r="E140" s="439"/>
      <c r="F140" s="439"/>
      <c r="G140" s="439"/>
      <c r="H140" s="440"/>
      <c r="I140" s="102">
        <f ca="1">SUMIF(G11:G134,"SP",I11:I133)</f>
        <v>0</v>
      </c>
      <c r="J140" s="372">
        <f ca="1">SUMIF(G11:G134,"SP",J11:J133)</f>
        <v>0</v>
      </c>
      <c r="K140" s="373"/>
      <c r="L140" s="373"/>
      <c r="M140" s="374"/>
      <c r="N140" s="372">
        <f ca="1">SUMIF(G11:G134,"SP",N11:N133)</f>
        <v>0</v>
      </c>
      <c r="O140" s="373"/>
      <c r="P140" s="373"/>
      <c r="Q140" s="374"/>
      <c r="R140" s="103">
        <f ca="1">SUMIF(G11:G134,"SP",R11:R133)</f>
        <v>0</v>
      </c>
      <c r="S140" s="102">
        <f ca="1">SUMIF(G11:G134,"SP",S11:S133)</f>
        <v>0</v>
      </c>
      <c r="T140" s="103">
        <f ca="1">SUMIF(G11:G134,"SP",T11:T133)</f>
        <v>0</v>
      </c>
      <c r="U140" s="359"/>
      <c r="V140" s="93"/>
      <c r="W140" s="371"/>
      <c r="X140" s="255"/>
    </row>
    <row r="141" spans="1:25">
      <c r="A141" s="435" t="s">
        <v>152</v>
      </c>
      <c r="B141" s="436"/>
      <c r="C141" s="436"/>
      <c r="D141" s="436"/>
      <c r="E141" s="436"/>
      <c r="F141" s="436"/>
      <c r="G141" s="436"/>
      <c r="H141" s="437"/>
      <c r="I141" s="102">
        <f ca="1">SUMIF(G11:G134,"ESB",I11:I133)</f>
        <v>0</v>
      </c>
      <c r="J141" s="372">
        <f ca="1">SUMIF(G11:G134,"ESB",J11:J133)</f>
        <v>492.4</v>
      </c>
      <c r="K141" s="373"/>
      <c r="L141" s="373"/>
      <c r="M141" s="374"/>
      <c r="N141" s="372">
        <f ca="1">SUMIF(G11:G134,"ESB",N11:N133)</f>
        <v>361.8</v>
      </c>
      <c r="O141" s="373"/>
      <c r="P141" s="373"/>
      <c r="Q141" s="374"/>
      <c r="R141" s="103">
        <f ca="1">SUMIF(G11:G134,"ESB",R11:R133)</f>
        <v>361.8</v>
      </c>
      <c r="S141" s="102">
        <f ca="1">SUMIF(G11:G134,"ESB",S11:S133)</f>
        <v>130.6</v>
      </c>
      <c r="T141" s="103">
        <f ca="1">SUMIF(G11:G134,"ESB",T11:T133)</f>
        <v>0</v>
      </c>
      <c r="U141" s="359">
        <f t="shared" ca="1" si="104"/>
        <v>73.476848090982941</v>
      </c>
      <c r="V141" s="93"/>
      <c r="W141" s="371"/>
      <c r="X141" s="255"/>
    </row>
    <row r="142" spans="1:25">
      <c r="A142" s="438" t="s">
        <v>90</v>
      </c>
      <c r="B142" s="439"/>
      <c r="C142" s="439"/>
      <c r="D142" s="439"/>
      <c r="E142" s="439"/>
      <c r="F142" s="439"/>
      <c r="G142" s="439"/>
      <c r="H142" s="440"/>
      <c r="I142" s="102">
        <f ca="1">SUMIF(G12:G135,"VIP",I12:I134)</f>
        <v>0</v>
      </c>
      <c r="J142" s="372">
        <f ca="1">SUMIF(G12:G135,"VIP",J12:J134)</f>
        <v>0</v>
      </c>
      <c r="K142" s="373"/>
      <c r="L142" s="373"/>
      <c r="M142" s="374"/>
      <c r="N142" s="372">
        <f ca="1">SUMIF(G12:G135,"VIP",N12:N134)</f>
        <v>0</v>
      </c>
      <c r="O142" s="373"/>
      <c r="P142" s="373"/>
      <c r="Q142" s="374"/>
      <c r="R142" s="103">
        <f ca="1">SUMIF(G12:G135,"VIP",R12:R134)</f>
        <v>0</v>
      </c>
      <c r="S142" s="102">
        <f ca="1">SUMIF(G12:G135,"VIP",S12:S134)</f>
        <v>0</v>
      </c>
      <c r="T142" s="103">
        <f ca="1">SUMIF(G11:G135,"VIP",T12:T134)</f>
        <v>0</v>
      </c>
      <c r="U142" s="359"/>
      <c r="V142" s="93"/>
      <c r="W142" s="15"/>
      <c r="X142" s="357"/>
    </row>
    <row r="143" spans="1:25">
      <c r="A143" s="438" t="s">
        <v>91</v>
      </c>
      <c r="B143" s="439"/>
      <c r="C143" s="439"/>
      <c r="D143" s="439"/>
      <c r="E143" s="439"/>
      <c r="F143" s="439"/>
      <c r="G143" s="439"/>
      <c r="H143" s="440"/>
      <c r="I143" s="102">
        <f>SUMIF(G11:G134,"SL",I11:I134)</f>
        <v>0</v>
      </c>
      <c r="J143" s="372">
        <f>SUMIF(G11:G134,"SL",J11:J134)</f>
        <v>133.911</v>
      </c>
      <c r="K143" s="373"/>
      <c r="L143" s="373"/>
      <c r="M143" s="374"/>
      <c r="N143" s="372">
        <f>SUMIF(G11:G134,"SL",N11:N134)</f>
        <v>133.9</v>
      </c>
      <c r="O143" s="373"/>
      <c r="P143" s="373"/>
      <c r="Q143" s="374"/>
      <c r="R143" s="103">
        <f>SUMIF(G11:G134,"SL",R11:R134)</f>
        <v>133.9</v>
      </c>
      <c r="S143" s="102">
        <f>SUMIF(G11:G134,"SL",S11:S134)</f>
        <v>1.099999999999568E-2</v>
      </c>
      <c r="T143" s="103">
        <f>SUMIF(G11:G134,"SL",T11:T134)</f>
        <v>0</v>
      </c>
      <c r="U143" s="359">
        <f t="shared" si="104"/>
        <v>99.99178558893594</v>
      </c>
      <c r="V143" s="93"/>
      <c r="W143" s="15"/>
      <c r="X143" s="357"/>
    </row>
    <row r="144" spans="1:25">
      <c r="A144" s="438" t="s">
        <v>92</v>
      </c>
      <c r="B144" s="439"/>
      <c r="C144" s="439"/>
      <c r="D144" s="439"/>
      <c r="E144" s="439"/>
      <c r="F144" s="439"/>
      <c r="G144" s="439"/>
      <c r="H144" s="440"/>
      <c r="I144" s="102">
        <f ca="1">SUMIF(G7:G130,"DK",I7:I129)</f>
        <v>0</v>
      </c>
      <c r="J144" s="372">
        <f ca="1">SUMIF(G6:G129,"DK",J6:J128)</f>
        <v>1241.7999999999997</v>
      </c>
      <c r="K144" s="373"/>
      <c r="L144" s="373"/>
      <c r="M144" s="374"/>
      <c r="N144" s="372">
        <f ca="1">SUMIF(G6:G129,"DK",N6:N128)</f>
        <v>1064.0999999999999</v>
      </c>
      <c r="O144" s="373"/>
      <c r="P144" s="373"/>
      <c r="Q144" s="374"/>
      <c r="R144" s="103">
        <f ca="1">SUMIF(G6:G129,"DK",R6:R128)</f>
        <v>1064.0999999999999</v>
      </c>
      <c r="S144" s="102">
        <f ca="1">SUMIF(G7:G130,"DK",S7:S129)</f>
        <v>177.69999999999993</v>
      </c>
      <c r="T144" s="103">
        <f ca="1">SUMIF(G6:G129,"DK",T6:T128)</f>
        <v>0</v>
      </c>
      <c r="U144" s="359">
        <f t="shared" ca="1" si="104"/>
        <v>85.690127234659371</v>
      </c>
      <c r="V144" s="93"/>
      <c r="W144" s="15"/>
      <c r="X144" s="357"/>
    </row>
    <row r="145" spans="1:24">
      <c r="A145" s="438" t="s">
        <v>93</v>
      </c>
      <c r="B145" s="439"/>
      <c r="C145" s="439"/>
      <c r="D145" s="439"/>
      <c r="E145" s="439"/>
      <c r="F145" s="439"/>
      <c r="G145" s="439"/>
      <c r="H145" s="440"/>
      <c r="I145" s="102">
        <f>SUMIF(G12:G135,"VB",I12:I135)</f>
        <v>0</v>
      </c>
      <c r="J145" s="372">
        <f>SUMIF(G11:G131,"VB",J11:J131)</f>
        <v>32.374000000000002</v>
      </c>
      <c r="K145" s="373"/>
      <c r="L145" s="373"/>
      <c r="M145" s="374"/>
      <c r="N145" s="372">
        <f>SUMIF(G11:G131,"VB",N11:N131)</f>
        <v>0</v>
      </c>
      <c r="O145" s="373"/>
      <c r="P145" s="373"/>
      <c r="Q145" s="374"/>
      <c r="R145" s="103">
        <f>SUMIF(G11:G131,"VB",R11:R131)</f>
        <v>0</v>
      </c>
      <c r="S145" s="102">
        <f>SUMIF(G12:G135,"VB",S12:S135)</f>
        <v>32.374000000000002</v>
      </c>
      <c r="T145" s="103">
        <f>SUMIF(G11:G131,"VB",T11:T131)</f>
        <v>0</v>
      </c>
      <c r="U145" s="359">
        <f t="shared" si="104"/>
        <v>0</v>
      </c>
      <c r="V145" s="93"/>
      <c r="W145" s="15"/>
      <c r="X145" s="357"/>
    </row>
    <row r="146" spans="1:24" ht="13.5" thickBot="1">
      <c r="A146" s="438" t="s">
        <v>151</v>
      </c>
      <c r="B146" s="439"/>
      <c r="C146" s="439"/>
      <c r="D146" s="439"/>
      <c r="E146" s="439"/>
      <c r="F146" s="439"/>
      <c r="G146" s="439"/>
      <c r="H146" s="440"/>
      <c r="I146" s="102">
        <f ca="1">SUMIF(G9:G133,"KLB",I9:I131)</f>
        <v>0</v>
      </c>
      <c r="J146" s="372">
        <f ca="1">SUMIF(G9:G133,"KLB",J9:J131)</f>
        <v>0</v>
      </c>
      <c r="K146" s="373"/>
      <c r="L146" s="373"/>
      <c r="M146" s="374"/>
      <c r="N146" s="372">
        <f ca="1">SUMIF(G9:G133,"KLB",N9:N131)</f>
        <v>0</v>
      </c>
      <c r="O146" s="373"/>
      <c r="P146" s="373"/>
      <c r="Q146" s="374"/>
      <c r="R146" s="103">
        <f ca="1">SUMIF(G9:G133,"KLB",R9:R131)</f>
        <v>0</v>
      </c>
      <c r="S146" s="102">
        <f ca="1">SUMIF(G9:G133,"KLB",S9:S131)</f>
        <v>0</v>
      </c>
      <c r="T146" s="103">
        <f ca="1">SUMIF(G9:G133,"KLB",T9:T131)</f>
        <v>0</v>
      </c>
      <c r="U146" s="359"/>
      <c r="V146" s="93"/>
      <c r="W146" s="15"/>
      <c r="X146" s="357"/>
    </row>
    <row r="147" spans="1:24" ht="13.5" thickBot="1">
      <c r="A147" s="447" t="s">
        <v>44</v>
      </c>
      <c r="B147" s="448"/>
      <c r="C147" s="448"/>
      <c r="D147" s="448"/>
      <c r="E147" s="448"/>
      <c r="F147" s="448"/>
      <c r="G147" s="448"/>
      <c r="H147" s="449"/>
      <c r="I147" s="320">
        <f ca="1">SUM(I148:I151)</f>
        <v>0</v>
      </c>
      <c r="J147" s="375">
        <f ca="1">SUM(J148:J151)</f>
        <v>219.2</v>
      </c>
      <c r="K147" s="376"/>
      <c r="L147" s="376"/>
      <c r="M147" s="377"/>
      <c r="N147" s="375">
        <f ca="1">SUM(N148:N151)</f>
        <v>178.39999999999998</v>
      </c>
      <c r="O147" s="376"/>
      <c r="P147" s="376"/>
      <c r="Q147" s="377"/>
      <c r="R147" s="101">
        <f ca="1">SUM(R148:R151)</f>
        <v>178.39999999999998</v>
      </c>
      <c r="S147" s="324">
        <f ca="1">SUM(S148:S151)</f>
        <v>40.800000000000011</v>
      </c>
      <c r="T147" s="101">
        <f ca="1">SUM(T148:T151)</f>
        <v>0</v>
      </c>
      <c r="U147" s="359">
        <f t="shared" ca="1" si="104"/>
        <v>81.386861313868607</v>
      </c>
      <c r="V147" s="94"/>
      <c r="W147" s="92"/>
      <c r="X147" s="356"/>
    </row>
    <row r="148" spans="1:24">
      <c r="A148" s="438" t="s">
        <v>94</v>
      </c>
      <c r="B148" s="439"/>
      <c r="C148" s="439"/>
      <c r="D148" s="439"/>
      <c r="E148" s="439"/>
      <c r="F148" s="439"/>
      <c r="G148" s="439"/>
      <c r="H148" s="440"/>
      <c r="I148" s="102">
        <f ca="1">SUMIF(G11:G134,"KL",I11:I133)</f>
        <v>0</v>
      </c>
      <c r="J148" s="372">
        <f ca="1">SUMIF(G11:G134,"KL",J11:J133)</f>
        <v>0</v>
      </c>
      <c r="K148" s="373"/>
      <c r="L148" s="373"/>
      <c r="M148" s="374"/>
      <c r="N148" s="372">
        <f ca="1">SUMIF(G11:G134,"KL",N11:N133)</f>
        <v>0</v>
      </c>
      <c r="O148" s="373"/>
      <c r="P148" s="373"/>
      <c r="Q148" s="374"/>
      <c r="R148" s="103">
        <f ca="1">SUMIF(G11:G134,"KL",R11:R133)</f>
        <v>0</v>
      </c>
      <c r="S148" s="102">
        <f ca="1">SUMIF(G11:G134,"KL",S11:S133)</f>
        <v>0</v>
      </c>
      <c r="T148" s="103">
        <f ca="1">SUMIF(G11:G134,"KL",T11:T133)</f>
        <v>0</v>
      </c>
      <c r="U148" s="359"/>
      <c r="V148" s="93"/>
      <c r="W148" s="15"/>
      <c r="X148" s="357"/>
    </row>
    <row r="149" spans="1:24">
      <c r="A149" s="438" t="s">
        <v>95</v>
      </c>
      <c r="B149" s="439"/>
      <c r="C149" s="439"/>
      <c r="D149" s="439"/>
      <c r="E149" s="439"/>
      <c r="F149" s="439"/>
      <c r="G149" s="439"/>
      <c r="H149" s="440"/>
      <c r="I149" s="102">
        <f ca="1">SUMIF(G11:G134,"ES",I11:I133)</f>
        <v>0</v>
      </c>
      <c r="J149" s="372">
        <f ca="1">SUMIF(G11:G134,"ES",J11:J133)</f>
        <v>92.800000000000011</v>
      </c>
      <c r="K149" s="373"/>
      <c r="L149" s="373"/>
      <c r="M149" s="374"/>
      <c r="N149" s="372">
        <f ca="1">SUMIF(G11:G134,"ES",N11:N133)</f>
        <v>88.8</v>
      </c>
      <c r="O149" s="373"/>
      <c r="P149" s="373"/>
      <c r="Q149" s="374"/>
      <c r="R149" s="103">
        <f ca="1">SUMIF(G11:G134,"ES",R11:R133)</f>
        <v>88.8</v>
      </c>
      <c r="S149" s="102">
        <f ca="1">SUMIF(G11:G134,"ES",S11:S133)</f>
        <v>4.0000000000000107</v>
      </c>
      <c r="T149" s="103">
        <f ca="1">SUMIF(G11:G134,"ES",T11:T133)</f>
        <v>0</v>
      </c>
      <c r="U149" s="359">
        <f t="shared" ca="1" si="104"/>
        <v>95.689655172413779</v>
      </c>
      <c r="V149" s="93"/>
      <c r="W149" s="15"/>
      <c r="X149" s="357"/>
    </row>
    <row r="150" spans="1:24">
      <c r="A150" s="444" t="s">
        <v>113</v>
      </c>
      <c r="B150" s="445"/>
      <c r="C150" s="445"/>
      <c r="D150" s="445"/>
      <c r="E150" s="445"/>
      <c r="F150" s="445"/>
      <c r="G150" s="445"/>
      <c r="H150" s="446"/>
      <c r="I150" s="102">
        <f ca="1">SUMIF(G12:G135,"VBF",I12:I134)</f>
        <v>0</v>
      </c>
      <c r="J150" s="372">
        <f ca="1">SUMIF(G11:G134,"VBF",J11:J133)</f>
        <v>20.3</v>
      </c>
      <c r="K150" s="373"/>
      <c r="L150" s="373"/>
      <c r="M150" s="374"/>
      <c r="N150" s="372">
        <f ca="1">SUMIF(G11:G134,"VBF",N11:N133)</f>
        <v>20</v>
      </c>
      <c r="O150" s="373"/>
      <c r="P150" s="373"/>
      <c r="Q150" s="374"/>
      <c r="R150" s="103">
        <f ca="1">SUMIF(G11:G134,"VBF",R11:R133)</f>
        <v>20</v>
      </c>
      <c r="S150" s="102">
        <f ca="1">SUMIF(G12:G135,"VBF",S12:S134)</f>
        <v>0.30000000000000071</v>
      </c>
      <c r="T150" s="103">
        <f ca="1">SUMIF(G11:G134,"VBF",T11:T133)</f>
        <v>0</v>
      </c>
      <c r="U150" s="359">
        <f t="shared" ca="1" si="104"/>
        <v>98.522167487684726</v>
      </c>
      <c r="V150" s="93"/>
      <c r="W150" s="15"/>
      <c r="X150" s="357"/>
    </row>
    <row r="151" spans="1:24" ht="13.5" thickBot="1">
      <c r="A151" s="432" t="s">
        <v>96</v>
      </c>
      <c r="B151" s="433"/>
      <c r="C151" s="433"/>
      <c r="D151" s="433"/>
      <c r="E151" s="433"/>
      <c r="F151" s="433"/>
      <c r="G151" s="433"/>
      <c r="H151" s="434"/>
      <c r="I151" s="104">
        <f ca="1">SUMIF(G11:G134,"Kt.",I11:I133)</f>
        <v>0</v>
      </c>
      <c r="J151" s="378">
        <f ca="1">SUMIF(G11:G134,"Kt.",J11:J133)</f>
        <v>106.1</v>
      </c>
      <c r="K151" s="379"/>
      <c r="L151" s="379"/>
      <c r="M151" s="380"/>
      <c r="N151" s="378">
        <f ca="1">SUMIF(G11:G134,"Kt.",N11:N133)</f>
        <v>69.599999999999994</v>
      </c>
      <c r="O151" s="379"/>
      <c r="P151" s="379"/>
      <c r="Q151" s="380"/>
      <c r="R151" s="105">
        <f ca="1">SUMIF(G11:G134,"Kt.",R11:R133)</f>
        <v>69.599999999999994</v>
      </c>
      <c r="S151" s="104">
        <f ca="1">SUMIF(G11:G134,"Kt.",S11:S133)</f>
        <v>36.5</v>
      </c>
      <c r="T151" s="105">
        <f ca="1">SUMIF(G11:G134,"Kt.",T11:T133)</f>
        <v>0</v>
      </c>
      <c r="U151" s="359">
        <f t="shared" ca="1" si="104"/>
        <v>65.598491988689915</v>
      </c>
      <c r="V151" s="93"/>
      <c r="W151" s="15"/>
      <c r="X151" s="357"/>
    </row>
    <row r="152" spans="1:24">
      <c r="J152" s="98"/>
      <c r="L152" s="187" t="s">
        <v>82</v>
      </c>
      <c r="N152" s="98"/>
    </row>
    <row r="154" spans="1:24">
      <c r="K154" s="188"/>
      <c r="L154" s="188"/>
      <c r="M154" s="188"/>
      <c r="O154" s="188"/>
      <c r="P154" s="188"/>
      <c r="Q154" s="188"/>
      <c r="R154" s="188"/>
      <c r="S154" s="188"/>
      <c r="T154" s="188"/>
    </row>
    <row r="155" spans="1:24">
      <c r="I155" s="188"/>
      <c r="K155" s="188"/>
      <c r="L155" s="188"/>
      <c r="M155" s="188"/>
      <c r="O155" s="188"/>
      <c r="P155" s="188"/>
      <c r="Q155" s="188"/>
      <c r="R155" s="188"/>
      <c r="S155" s="188"/>
      <c r="T155" s="188"/>
    </row>
    <row r="156" spans="1:24">
      <c r="K156" s="188"/>
      <c r="L156" s="188"/>
      <c r="M156" s="188"/>
      <c r="O156" s="188"/>
      <c r="P156" s="188"/>
      <c r="Q156" s="188"/>
      <c r="R156" s="98"/>
      <c r="S156" s="98"/>
    </row>
    <row r="157" spans="1:24">
      <c r="K157" s="188"/>
      <c r="L157" s="188"/>
      <c r="M157" s="188"/>
      <c r="O157" s="188"/>
      <c r="P157" s="188"/>
      <c r="Q157" s="188"/>
      <c r="R157" s="98"/>
      <c r="S157" s="98"/>
      <c r="T157" s="98"/>
    </row>
    <row r="158" spans="1:24">
      <c r="K158" s="188"/>
      <c r="L158" s="188"/>
      <c r="M158" s="188"/>
      <c r="O158" s="188"/>
      <c r="P158" s="188"/>
      <c r="Q158" s="188"/>
      <c r="R158" s="98"/>
      <c r="S158" s="98"/>
    </row>
    <row r="164" spans="11:19">
      <c r="K164" s="188"/>
      <c r="L164" s="188"/>
      <c r="M164" s="188"/>
      <c r="O164" s="188"/>
      <c r="P164" s="188"/>
      <c r="Q164" s="188"/>
      <c r="R164" s="98"/>
      <c r="S164" s="98"/>
    </row>
  </sheetData>
  <autoFilter ref="A11:Y152" xr:uid="{00000000-0009-0000-0000-000001000000}"/>
  <customSheetViews>
    <customSheetView guid="{0ABE01FF-191B-46E0-8200-CF5D88AB82FB}" showAutoFilter="1">
      <selection activeCell="O12" sqref="O12"/>
      <pageMargins left="0.74803149606299213" right="0.74803149606299213" top="1.1811023622047245" bottom="0.39370078740157483" header="0" footer="0"/>
      <pageSetup paperSize="9" scale="75" orientation="landscape" r:id="rId1"/>
      <headerFooter differentFirst="1" scaleWithDoc="0" alignWithMargins="0">
        <oddHeader>&amp;C&amp;P</oddHeader>
      </headerFooter>
      <autoFilter ref="B1:U1" xr:uid="{A8DC5F5E-32DF-45C6-8EF3-F5B6BD5D65E7}"/>
    </customSheetView>
  </customSheetViews>
  <mergeCells count="253">
    <mergeCell ref="B98:B100"/>
    <mergeCell ref="A98:A100"/>
    <mergeCell ref="C85:C92"/>
    <mergeCell ref="G76:H76"/>
    <mergeCell ref="E74:E76"/>
    <mergeCell ref="A74:A76"/>
    <mergeCell ref="B74:B76"/>
    <mergeCell ref="C74:C76"/>
    <mergeCell ref="D74:D76"/>
    <mergeCell ref="B82:B84"/>
    <mergeCell ref="E95:E97"/>
    <mergeCell ref="G97:H97"/>
    <mergeCell ref="E93:H93"/>
    <mergeCell ref="A77:A79"/>
    <mergeCell ref="B77:B79"/>
    <mergeCell ref="C77:C79"/>
    <mergeCell ref="A95:A97"/>
    <mergeCell ref="W9:W10"/>
    <mergeCell ref="U7:W8"/>
    <mergeCell ref="E42:E46"/>
    <mergeCell ref="G46:H46"/>
    <mergeCell ref="G41:H41"/>
    <mergeCell ref="D47:D49"/>
    <mergeCell ref="C14:C17"/>
    <mergeCell ref="C50:C56"/>
    <mergeCell ref="C25:C28"/>
    <mergeCell ref="E13:I13"/>
    <mergeCell ref="D36:D38"/>
    <mergeCell ref="E36:E38"/>
    <mergeCell ref="D39:D41"/>
    <mergeCell ref="C42:C46"/>
    <mergeCell ref="D42:D46"/>
    <mergeCell ref="E33:E35"/>
    <mergeCell ref="G56:H56"/>
    <mergeCell ref="G28:H28"/>
    <mergeCell ref="A2:T2"/>
    <mergeCell ref="T7:T10"/>
    <mergeCell ref="K8:M8"/>
    <mergeCell ref="G7:G10"/>
    <mergeCell ref="J7:M7"/>
    <mergeCell ref="E14:E17"/>
    <mergeCell ref="B14:B17"/>
    <mergeCell ref="A7:A10"/>
    <mergeCell ref="M9:M10"/>
    <mergeCell ref="J8:J10"/>
    <mergeCell ref="B7:B10"/>
    <mergeCell ref="D7:D10"/>
    <mergeCell ref="C7:C10"/>
    <mergeCell ref="R7:R10"/>
    <mergeCell ref="E12:G12"/>
    <mergeCell ref="D14:D17"/>
    <mergeCell ref="G17:H17"/>
    <mergeCell ref="A3:T3"/>
    <mergeCell ref="E7:E10"/>
    <mergeCell ref="A14:A17"/>
    <mergeCell ref="A5:Y5"/>
    <mergeCell ref="F7:F10"/>
    <mergeCell ref="H7:H10"/>
    <mergeCell ref="I7:I10"/>
    <mergeCell ref="A25:A28"/>
    <mergeCell ref="F18:H18"/>
    <mergeCell ref="G24:H24"/>
    <mergeCell ref="E20:E24"/>
    <mergeCell ref="G35:H35"/>
    <mergeCell ref="Y7:Y10"/>
    <mergeCell ref="U9:U10"/>
    <mergeCell ref="Q9:Q10"/>
    <mergeCell ref="K9:L9"/>
    <mergeCell ref="N7:Q7"/>
    <mergeCell ref="N8:N10"/>
    <mergeCell ref="O8:Q8"/>
    <mergeCell ref="O9:P9"/>
    <mergeCell ref="S7:S10"/>
    <mergeCell ref="A29:A32"/>
    <mergeCell ref="X7:X10"/>
    <mergeCell ref="V9:V10"/>
    <mergeCell ref="D25:D28"/>
    <mergeCell ref="D33:D35"/>
    <mergeCell ref="E19:G19"/>
    <mergeCell ref="A20:A24"/>
    <mergeCell ref="B20:B24"/>
    <mergeCell ref="C20:C24"/>
    <mergeCell ref="D20:D24"/>
    <mergeCell ref="A149:H149"/>
    <mergeCell ref="A148:H148"/>
    <mergeCell ref="B122:B130"/>
    <mergeCell ref="A109:A111"/>
    <mergeCell ref="G32:H32"/>
    <mergeCell ref="D82:D84"/>
    <mergeCell ref="E82:E84"/>
    <mergeCell ref="G84:H84"/>
    <mergeCell ref="G111:H111"/>
    <mergeCell ref="E109:E111"/>
    <mergeCell ref="B109:B111"/>
    <mergeCell ref="B106:B108"/>
    <mergeCell ref="C106:C108"/>
    <mergeCell ref="G92:H92"/>
    <mergeCell ref="D85:D92"/>
    <mergeCell ref="A85:A92"/>
    <mergeCell ref="B85:B92"/>
    <mergeCell ref="A33:A35"/>
    <mergeCell ref="B33:B35"/>
    <mergeCell ref="A36:A38"/>
    <mergeCell ref="B36:B38"/>
    <mergeCell ref="B42:B46"/>
    <mergeCell ref="A59:A62"/>
    <mergeCell ref="E39:E41"/>
    <mergeCell ref="D70:D73"/>
    <mergeCell ref="E70:E73"/>
    <mergeCell ref="D59:D62"/>
    <mergeCell ref="A146:H146"/>
    <mergeCell ref="J146:M146"/>
    <mergeCell ref="E47:E49"/>
    <mergeCell ref="E57:H57"/>
    <mergeCell ref="G49:H49"/>
    <mergeCell ref="A139:H139"/>
    <mergeCell ref="A142:H142"/>
    <mergeCell ref="A138:H138"/>
    <mergeCell ref="A136:H136"/>
    <mergeCell ref="G130:H130"/>
    <mergeCell ref="E122:E130"/>
    <mergeCell ref="E120:H120"/>
    <mergeCell ref="D116:D119"/>
    <mergeCell ref="G115:H115"/>
    <mergeCell ref="A112:A115"/>
    <mergeCell ref="B95:B97"/>
    <mergeCell ref="B112:B115"/>
    <mergeCell ref="D112:D115"/>
    <mergeCell ref="C109:C111"/>
    <mergeCell ref="C98:C100"/>
    <mergeCell ref="E80:H80"/>
    <mergeCell ref="A39:A41"/>
    <mergeCell ref="B39:B41"/>
    <mergeCell ref="C39:C41"/>
    <mergeCell ref="A50:A56"/>
    <mergeCell ref="B50:B56"/>
    <mergeCell ref="A47:A49"/>
    <mergeCell ref="E67:E69"/>
    <mergeCell ref="A106:A108"/>
    <mergeCell ref="E81:G81"/>
    <mergeCell ref="A82:A84"/>
    <mergeCell ref="A67:A69"/>
    <mergeCell ref="B67:B69"/>
    <mergeCell ref="G66:H66"/>
    <mergeCell ref="C59:C62"/>
    <mergeCell ref="A63:A66"/>
    <mergeCell ref="B47:B49"/>
    <mergeCell ref="C47:C49"/>
    <mergeCell ref="A42:A46"/>
    <mergeCell ref="E59:E62"/>
    <mergeCell ref="C63:C66"/>
    <mergeCell ref="B63:B66"/>
    <mergeCell ref="G69:H69"/>
    <mergeCell ref="C67:C69"/>
    <mergeCell ref="A70:A73"/>
    <mergeCell ref="A151:H151"/>
    <mergeCell ref="J150:M150"/>
    <mergeCell ref="J151:M151"/>
    <mergeCell ref="J136:M136"/>
    <mergeCell ref="A141:H141"/>
    <mergeCell ref="J147:M147"/>
    <mergeCell ref="A145:H145"/>
    <mergeCell ref="A140:H140"/>
    <mergeCell ref="J138:M138"/>
    <mergeCell ref="J140:M140"/>
    <mergeCell ref="J141:M141"/>
    <mergeCell ref="J139:M139"/>
    <mergeCell ref="J143:M143"/>
    <mergeCell ref="J144:M144"/>
    <mergeCell ref="J142:M142"/>
    <mergeCell ref="J137:M137"/>
    <mergeCell ref="A137:H137"/>
    <mergeCell ref="J145:M145"/>
    <mergeCell ref="J148:M148"/>
    <mergeCell ref="J149:M149"/>
    <mergeCell ref="A150:H150"/>
    <mergeCell ref="A143:H143"/>
    <mergeCell ref="A144:H144"/>
    <mergeCell ref="A147:H147"/>
    <mergeCell ref="D67:D69"/>
    <mergeCell ref="D63:D66"/>
    <mergeCell ref="E63:E66"/>
    <mergeCell ref="C95:C97"/>
    <mergeCell ref="D95:D97"/>
    <mergeCell ref="B25:B28"/>
    <mergeCell ref="E50:E56"/>
    <mergeCell ref="C36:C38"/>
    <mergeCell ref="B29:B32"/>
    <mergeCell ref="D29:D32"/>
    <mergeCell ref="C29:C32"/>
    <mergeCell ref="E29:E32"/>
    <mergeCell ref="E25:E28"/>
    <mergeCell ref="D50:D56"/>
    <mergeCell ref="B59:B62"/>
    <mergeCell ref="C82:C84"/>
    <mergeCell ref="B70:B73"/>
    <mergeCell ref="E94:G94"/>
    <mergeCell ref="E58:H58"/>
    <mergeCell ref="C33:C35"/>
    <mergeCell ref="G38:H38"/>
    <mergeCell ref="C70:C73"/>
    <mergeCell ref="G62:H62"/>
    <mergeCell ref="G73:H73"/>
    <mergeCell ref="N140:Q140"/>
    <mergeCell ref="N135:Q135"/>
    <mergeCell ref="N136:Q136"/>
    <mergeCell ref="N137:Q137"/>
    <mergeCell ref="N138:Q138"/>
    <mergeCell ref="N139:Q139"/>
    <mergeCell ref="D77:D79"/>
    <mergeCell ref="E77:E79"/>
    <mergeCell ref="G79:H79"/>
    <mergeCell ref="D98:D100"/>
    <mergeCell ref="E98:E100"/>
    <mergeCell ref="G100:H100"/>
    <mergeCell ref="E85:E92"/>
    <mergeCell ref="E104:H104"/>
    <mergeCell ref="E106:E108"/>
    <mergeCell ref="D109:D111"/>
    <mergeCell ref="D106:D108"/>
    <mergeCell ref="N141:Q141"/>
    <mergeCell ref="N142:Q142"/>
    <mergeCell ref="A101:A103"/>
    <mergeCell ref="B101:B103"/>
    <mergeCell ref="C101:C103"/>
    <mergeCell ref="D101:D103"/>
    <mergeCell ref="E101:E103"/>
    <mergeCell ref="G103:H103"/>
    <mergeCell ref="E116:E119"/>
    <mergeCell ref="G119:H119"/>
    <mergeCell ref="J135:M135"/>
    <mergeCell ref="A135:H135"/>
    <mergeCell ref="E132:H132"/>
    <mergeCell ref="C122:C130"/>
    <mergeCell ref="E131:H131"/>
    <mergeCell ref="D122:D130"/>
    <mergeCell ref="E112:E115"/>
    <mergeCell ref="A116:A119"/>
    <mergeCell ref="E105:G105"/>
    <mergeCell ref="A122:A130"/>
    <mergeCell ref="B116:B119"/>
    <mergeCell ref="C116:C119"/>
    <mergeCell ref="C112:C115"/>
    <mergeCell ref="G108:H108"/>
    <mergeCell ref="N143:Q143"/>
    <mergeCell ref="N144:Q144"/>
    <mergeCell ref="N145:Q145"/>
    <mergeCell ref="N146:Q146"/>
    <mergeCell ref="N147:Q147"/>
    <mergeCell ref="N148:Q148"/>
    <mergeCell ref="N149:Q149"/>
    <mergeCell ref="N150:Q150"/>
    <mergeCell ref="N151:Q151"/>
  </mergeCells>
  <phoneticPr fontId="5" type="noConversion"/>
  <pageMargins left="0.35433070866141736" right="0.35433070866141736" top="1.1811023622047245" bottom="0.39370078740157483" header="0" footer="0"/>
  <pageSetup paperSize="9" scale="75" orientation="landscape" r:id="rId2"/>
  <headerFooter differentFirst="1" scaleWithDoc="0" alignWithMargins="0">
    <oddHeader>&amp;C&amp;P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06 programa (2021-0)</vt:lpstr>
      <vt:lpstr>'06 programa (2021-0)'!Print_Titles</vt:lpstr>
    </vt:vector>
  </TitlesOfParts>
  <Company>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RSIL</cp:lastModifiedBy>
  <cp:lastPrinted>2022-03-01T15:46:40Z</cp:lastPrinted>
  <dcterms:created xsi:type="dcterms:W3CDTF">2011-01-23T13:14:42Z</dcterms:created>
  <dcterms:modified xsi:type="dcterms:W3CDTF">2022-04-21T08:36:28Z</dcterms:modified>
</cp:coreProperties>
</file>