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RSIL\Desktop\Planavimas\SVP ataskaitos\Ataskaita SVP 2021 12\Viešinimui SVP ataskaita už 2021 m\"/>
    </mc:Choice>
  </mc:AlternateContent>
  <xr:revisionPtr revIDLastSave="0" documentId="13_ncr:1_{EC6F08BC-4098-4F6A-83A1-495127F847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3 programa (2021-0)" sheetId="1" r:id="rId1"/>
  </sheets>
  <definedNames>
    <definedName name="_xlnm._FilterDatabase" localSheetId="0" hidden="1">'13 programa (2021-0)'!$A$11:$Y$169</definedName>
    <definedName name="_xlnm.Print_Titles" localSheetId="0">'13 programa (2021-0)'!$7:$11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1" i="1" l="1"/>
  <c r="K91" i="1"/>
  <c r="L91" i="1"/>
  <c r="M91" i="1"/>
  <c r="N91" i="1"/>
  <c r="O91" i="1"/>
  <c r="P91" i="1"/>
  <c r="Q91" i="1"/>
  <c r="I91" i="1"/>
  <c r="O50" i="1"/>
  <c r="O49" i="1"/>
  <c r="O48" i="1"/>
  <c r="S166" i="1" l="1"/>
  <c r="S164" i="1"/>
  <c r="N167" i="1"/>
  <c r="N166" i="1"/>
  <c r="N165" i="1"/>
  <c r="N164" i="1"/>
  <c r="N162" i="1"/>
  <c r="N161" i="1"/>
  <c r="N160" i="1"/>
  <c r="N159" i="1"/>
  <c r="N158" i="1"/>
  <c r="N157" i="1"/>
  <c r="N156" i="1"/>
  <c r="N155" i="1"/>
  <c r="N154" i="1"/>
  <c r="N153" i="1"/>
  <c r="S161" i="1"/>
  <c r="S160" i="1"/>
  <c r="S158" i="1"/>
  <c r="S156" i="1"/>
  <c r="S155" i="1"/>
  <c r="S154" i="1"/>
  <c r="R20" i="1"/>
  <c r="S20" i="1" s="1"/>
  <c r="R22" i="1"/>
  <c r="S22" i="1" s="1"/>
  <c r="R23" i="1"/>
  <c r="S23" i="1" s="1"/>
  <c r="R24" i="1"/>
  <c r="S24" i="1" s="1"/>
  <c r="R25" i="1"/>
  <c r="S25" i="1" s="1"/>
  <c r="R26" i="1"/>
  <c r="S26" i="1" s="1"/>
  <c r="R27" i="1"/>
  <c r="S27" i="1" s="1"/>
  <c r="R29" i="1"/>
  <c r="S29" i="1" s="1"/>
  <c r="R30" i="1"/>
  <c r="S30" i="1" s="1"/>
  <c r="R31" i="1"/>
  <c r="S31" i="1" s="1"/>
  <c r="R33" i="1"/>
  <c r="S33" i="1" s="1"/>
  <c r="R34" i="1"/>
  <c r="S34" i="1" s="1"/>
  <c r="R36" i="1"/>
  <c r="S36" i="1" s="1"/>
  <c r="R37" i="1"/>
  <c r="S37" i="1" s="1"/>
  <c r="R39" i="1"/>
  <c r="S39" i="1" s="1"/>
  <c r="R40" i="1"/>
  <c r="S40" i="1" s="1"/>
  <c r="R43" i="1"/>
  <c r="S43" i="1" s="1"/>
  <c r="R44" i="1"/>
  <c r="S44" i="1" s="1"/>
  <c r="R45" i="1"/>
  <c r="S45" i="1" s="1"/>
  <c r="R46" i="1"/>
  <c r="S46" i="1" s="1"/>
  <c r="R48" i="1"/>
  <c r="S48" i="1" s="1"/>
  <c r="R49" i="1"/>
  <c r="S49" i="1" s="1"/>
  <c r="R50" i="1"/>
  <c r="S50" i="1" s="1"/>
  <c r="R52" i="1"/>
  <c r="S52" i="1" s="1"/>
  <c r="R53" i="1"/>
  <c r="S53" i="1" s="1"/>
  <c r="R54" i="1"/>
  <c r="S54" i="1" s="1"/>
  <c r="R55" i="1"/>
  <c r="S55" i="1" s="1"/>
  <c r="R57" i="1"/>
  <c r="S57" i="1" s="1"/>
  <c r="R58" i="1"/>
  <c r="S58" i="1" s="1"/>
  <c r="R59" i="1"/>
  <c r="S59" i="1" s="1"/>
  <c r="R60" i="1"/>
  <c r="S60" i="1" s="1"/>
  <c r="R61" i="1"/>
  <c r="S61" i="1" s="1"/>
  <c r="R62" i="1"/>
  <c r="S62" i="1" s="1"/>
  <c r="R64" i="1"/>
  <c r="S64" i="1" s="1"/>
  <c r="R65" i="1"/>
  <c r="S65" i="1" s="1"/>
  <c r="R66" i="1"/>
  <c r="S66" i="1" s="1"/>
  <c r="R67" i="1"/>
  <c r="S67" i="1" s="1"/>
  <c r="R68" i="1"/>
  <c r="S68" i="1" s="1"/>
  <c r="R69" i="1"/>
  <c r="S69" i="1" s="1"/>
  <c r="R70" i="1"/>
  <c r="S70" i="1" s="1"/>
  <c r="R71" i="1"/>
  <c r="S71" i="1" s="1"/>
  <c r="R73" i="1"/>
  <c r="S73" i="1" s="1"/>
  <c r="R74" i="1"/>
  <c r="S74" i="1" s="1"/>
  <c r="R76" i="1"/>
  <c r="S76" i="1" s="1"/>
  <c r="R77" i="1"/>
  <c r="S77" i="1" s="1"/>
  <c r="R79" i="1"/>
  <c r="S79" i="1" s="1"/>
  <c r="R80" i="1"/>
  <c r="S80" i="1" s="1"/>
  <c r="R82" i="1"/>
  <c r="S82" i="1" s="1"/>
  <c r="R83" i="1"/>
  <c r="S83" i="1" s="1"/>
  <c r="R85" i="1"/>
  <c r="S85" i="1" s="1"/>
  <c r="R86" i="1"/>
  <c r="S86" i="1" s="1"/>
  <c r="R88" i="1"/>
  <c r="S88" i="1" s="1"/>
  <c r="R89" i="1"/>
  <c r="S89" i="1" s="1"/>
  <c r="R92" i="1"/>
  <c r="S92" i="1" s="1"/>
  <c r="R93" i="1"/>
  <c r="S93" i="1" s="1"/>
  <c r="R94" i="1"/>
  <c r="S94" i="1" s="1"/>
  <c r="R96" i="1"/>
  <c r="S96" i="1" s="1"/>
  <c r="R97" i="1"/>
  <c r="S97" i="1" s="1"/>
  <c r="R98" i="1"/>
  <c r="S98" i="1" s="1"/>
  <c r="R99" i="1"/>
  <c r="S99" i="1" s="1"/>
  <c r="R100" i="1"/>
  <c r="S100" i="1" s="1"/>
  <c r="R101" i="1"/>
  <c r="S101" i="1" s="1"/>
  <c r="R102" i="1"/>
  <c r="S102" i="1" s="1"/>
  <c r="R103" i="1"/>
  <c r="S103" i="1" s="1"/>
  <c r="R104" i="1"/>
  <c r="S104" i="1" s="1"/>
  <c r="R106" i="1"/>
  <c r="S106" i="1" s="1"/>
  <c r="R107" i="1"/>
  <c r="S107" i="1" s="1"/>
  <c r="R108" i="1"/>
  <c r="S108" i="1" s="1"/>
  <c r="R110" i="1"/>
  <c r="S110" i="1" s="1"/>
  <c r="R111" i="1"/>
  <c r="S111" i="1" s="1"/>
  <c r="R112" i="1"/>
  <c r="S112" i="1" s="1"/>
  <c r="R113" i="1"/>
  <c r="S113" i="1" s="1"/>
  <c r="R114" i="1"/>
  <c r="S114" i="1" s="1"/>
  <c r="R116" i="1"/>
  <c r="S116" i="1" s="1"/>
  <c r="R117" i="1"/>
  <c r="S117" i="1" s="1"/>
  <c r="R119" i="1"/>
  <c r="S119" i="1" s="1"/>
  <c r="R120" i="1"/>
  <c r="S120" i="1" s="1"/>
  <c r="R122" i="1"/>
  <c r="S122" i="1" s="1"/>
  <c r="R123" i="1"/>
  <c r="S123" i="1" s="1"/>
  <c r="R124" i="1"/>
  <c r="S124" i="1" s="1"/>
  <c r="R125" i="1"/>
  <c r="S125" i="1" s="1"/>
  <c r="R127" i="1"/>
  <c r="S127" i="1" s="1"/>
  <c r="R128" i="1"/>
  <c r="S128" i="1" s="1"/>
  <c r="R131" i="1"/>
  <c r="S131" i="1" s="1"/>
  <c r="R132" i="1"/>
  <c r="S132" i="1" s="1"/>
  <c r="R133" i="1"/>
  <c r="S133" i="1" s="1"/>
  <c r="R134" i="1"/>
  <c r="S134" i="1" s="1"/>
  <c r="R135" i="1"/>
  <c r="S135" i="1" s="1"/>
  <c r="R136" i="1"/>
  <c r="S136" i="1" s="1"/>
  <c r="R137" i="1"/>
  <c r="S137" i="1" s="1"/>
  <c r="R138" i="1"/>
  <c r="S138" i="1" s="1"/>
  <c r="R139" i="1"/>
  <c r="S139" i="1" s="1"/>
  <c r="R140" i="1"/>
  <c r="S140" i="1" s="1"/>
  <c r="R141" i="1"/>
  <c r="S141" i="1" s="1"/>
  <c r="R142" i="1"/>
  <c r="S142" i="1" s="1"/>
  <c r="R144" i="1"/>
  <c r="S144" i="1" s="1"/>
  <c r="R145" i="1"/>
  <c r="S145" i="1" s="1"/>
  <c r="R19" i="1"/>
  <c r="S19" i="1" s="1"/>
  <c r="R18" i="1"/>
  <c r="S18" i="1" s="1"/>
  <c r="R16" i="1"/>
  <c r="S16" i="1" s="1"/>
  <c r="R15" i="1"/>
  <c r="S15" i="1" s="1"/>
  <c r="S159" i="1" s="1"/>
  <c r="R14" i="1"/>
  <c r="S14" i="1" s="1"/>
  <c r="Q146" i="1"/>
  <c r="P146" i="1"/>
  <c r="N146" i="1"/>
  <c r="O145" i="1"/>
  <c r="O144" i="1"/>
  <c r="Q143" i="1"/>
  <c r="P143" i="1"/>
  <c r="N143" i="1"/>
  <c r="O142" i="1"/>
  <c r="O141" i="1"/>
  <c r="O140" i="1"/>
  <c r="O139" i="1"/>
  <c r="O138" i="1"/>
  <c r="O137" i="1"/>
  <c r="O136" i="1"/>
  <c r="O135" i="1"/>
  <c r="O134" i="1"/>
  <c r="O133" i="1"/>
  <c r="O132" i="1"/>
  <c r="Q129" i="1"/>
  <c r="P129" i="1"/>
  <c r="N129" i="1"/>
  <c r="O128" i="1"/>
  <c r="O127" i="1"/>
  <c r="Q126" i="1"/>
  <c r="P126" i="1"/>
  <c r="N126" i="1"/>
  <c r="O125" i="1"/>
  <c r="O124" i="1"/>
  <c r="O123" i="1"/>
  <c r="O122" i="1"/>
  <c r="Q121" i="1"/>
  <c r="P121" i="1"/>
  <c r="N121" i="1"/>
  <c r="O120" i="1"/>
  <c r="O119" i="1"/>
  <c r="Q118" i="1"/>
  <c r="P118" i="1"/>
  <c r="N118" i="1"/>
  <c r="O117" i="1"/>
  <c r="O116" i="1"/>
  <c r="Q115" i="1"/>
  <c r="P115" i="1"/>
  <c r="N115" i="1"/>
  <c r="O114" i="1"/>
  <c r="O113" i="1"/>
  <c r="O112" i="1"/>
  <c r="O111" i="1"/>
  <c r="O110" i="1"/>
  <c r="Q109" i="1"/>
  <c r="P109" i="1"/>
  <c r="N109" i="1"/>
  <c r="O108" i="1"/>
  <c r="O107" i="1"/>
  <c r="O106" i="1"/>
  <c r="Q105" i="1"/>
  <c r="P105" i="1"/>
  <c r="N105" i="1"/>
  <c r="O104" i="1"/>
  <c r="O103" i="1"/>
  <c r="O102" i="1"/>
  <c r="O101" i="1"/>
  <c r="O100" i="1"/>
  <c r="O99" i="1"/>
  <c r="O98" i="1"/>
  <c r="O97" i="1"/>
  <c r="O96" i="1"/>
  <c r="Q95" i="1"/>
  <c r="P95" i="1"/>
  <c r="N95" i="1"/>
  <c r="O94" i="1"/>
  <c r="O93" i="1"/>
  <c r="Q90" i="1"/>
  <c r="P90" i="1"/>
  <c r="N90" i="1"/>
  <c r="O89" i="1"/>
  <c r="O88" i="1"/>
  <c r="Q87" i="1"/>
  <c r="P87" i="1"/>
  <c r="N87" i="1"/>
  <c r="O86" i="1"/>
  <c r="O85" i="1"/>
  <c r="Q84" i="1"/>
  <c r="P84" i="1"/>
  <c r="N84" i="1"/>
  <c r="O83" i="1"/>
  <c r="O82" i="1"/>
  <c r="Q81" i="1"/>
  <c r="P81" i="1"/>
  <c r="N81" i="1"/>
  <c r="O80" i="1"/>
  <c r="O79" i="1"/>
  <c r="O81" i="1" s="1"/>
  <c r="Q78" i="1"/>
  <c r="P78" i="1"/>
  <c r="N78" i="1"/>
  <c r="O77" i="1"/>
  <c r="O76" i="1"/>
  <c r="Q75" i="1"/>
  <c r="P75" i="1"/>
  <c r="N75" i="1"/>
  <c r="O74" i="1"/>
  <c r="O73" i="1"/>
  <c r="Q72" i="1"/>
  <c r="P72" i="1"/>
  <c r="N72" i="1"/>
  <c r="O71" i="1"/>
  <c r="O70" i="1"/>
  <c r="O69" i="1"/>
  <c r="O68" i="1"/>
  <c r="O67" i="1"/>
  <c r="O66" i="1"/>
  <c r="O64" i="1"/>
  <c r="Q63" i="1"/>
  <c r="P63" i="1"/>
  <c r="N63" i="1"/>
  <c r="O62" i="1"/>
  <c r="O61" i="1"/>
  <c r="O60" i="1"/>
  <c r="O59" i="1"/>
  <c r="O58" i="1"/>
  <c r="O57" i="1"/>
  <c r="Q56" i="1"/>
  <c r="P56" i="1"/>
  <c r="N56" i="1"/>
  <c r="O55" i="1"/>
  <c r="O54" i="1"/>
  <c r="O53" i="1"/>
  <c r="O52" i="1"/>
  <c r="Q51" i="1"/>
  <c r="P51" i="1"/>
  <c r="N51" i="1"/>
  <c r="Q47" i="1"/>
  <c r="P47" i="1"/>
  <c r="N47" i="1"/>
  <c r="O46" i="1"/>
  <c r="O45" i="1"/>
  <c r="O44" i="1"/>
  <c r="Q41" i="1"/>
  <c r="P41" i="1"/>
  <c r="N41" i="1"/>
  <c r="O40" i="1"/>
  <c r="O39" i="1"/>
  <c r="Q38" i="1"/>
  <c r="P38" i="1"/>
  <c r="N38" i="1"/>
  <c r="O37" i="1"/>
  <c r="O36" i="1"/>
  <c r="Q35" i="1"/>
  <c r="P35" i="1"/>
  <c r="N35" i="1"/>
  <c r="O34" i="1"/>
  <c r="O33" i="1"/>
  <c r="Q32" i="1"/>
  <c r="P32" i="1"/>
  <c r="N32" i="1"/>
  <c r="O30" i="1"/>
  <c r="O29" i="1"/>
  <c r="Q28" i="1"/>
  <c r="P28" i="1"/>
  <c r="N28" i="1"/>
  <c r="O27" i="1"/>
  <c r="O26" i="1"/>
  <c r="O25" i="1"/>
  <c r="O24" i="1"/>
  <c r="O23" i="1"/>
  <c r="O22" i="1"/>
  <c r="Q21" i="1"/>
  <c r="P21" i="1"/>
  <c r="N21" i="1"/>
  <c r="O20" i="1"/>
  <c r="O19" i="1"/>
  <c r="O18" i="1"/>
  <c r="Q17" i="1"/>
  <c r="P17" i="1"/>
  <c r="N17" i="1"/>
  <c r="O16" i="1"/>
  <c r="O15" i="1"/>
  <c r="O14" i="1"/>
  <c r="K45" i="1"/>
  <c r="O32" i="1" l="1"/>
  <c r="O118" i="1"/>
  <c r="Q147" i="1"/>
  <c r="S167" i="1"/>
  <c r="S146" i="1"/>
  <c r="S162" i="1"/>
  <c r="S157" i="1"/>
  <c r="S153" i="1"/>
  <c r="N42" i="1"/>
  <c r="O28" i="1"/>
  <c r="O41" i="1"/>
  <c r="P147" i="1"/>
  <c r="O35" i="1"/>
  <c r="O90" i="1"/>
  <c r="O146" i="1"/>
  <c r="O17" i="1"/>
  <c r="P42" i="1"/>
  <c r="O38" i="1"/>
  <c r="O63" i="1"/>
  <c r="O78" i="1"/>
  <c r="N130" i="1"/>
  <c r="O126" i="1"/>
  <c r="O129" i="1"/>
  <c r="O51" i="1"/>
  <c r="P130" i="1"/>
  <c r="O84" i="1"/>
  <c r="O95" i="1"/>
  <c r="Q42" i="1"/>
  <c r="O72" i="1"/>
  <c r="O115" i="1"/>
  <c r="O143" i="1"/>
  <c r="O21" i="1"/>
  <c r="Q130" i="1"/>
  <c r="O47" i="1"/>
  <c r="O56" i="1"/>
  <c r="O75" i="1"/>
  <c r="O87" i="1"/>
  <c r="O105" i="1"/>
  <c r="O109" i="1"/>
  <c r="O121" i="1"/>
  <c r="N147" i="1"/>
  <c r="K142" i="1"/>
  <c r="K134" i="1"/>
  <c r="J75" i="1"/>
  <c r="M81" i="1"/>
  <c r="K80" i="1"/>
  <c r="J81" i="1"/>
  <c r="O42" i="1" l="1"/>
  <c r="S152" i="1"/>
  <c r="O130" i="1"/>
  <c r="N148" i="1"/>
  <c r="N149" i="1" s="1"/>
  <c r="Q148" i="1"/>
  <c r="Q149" i="1" s="1"/>
  <c r="O147" i="1"/>
  <c r="P148" i="1"/>
  <c r="P149" i="1" s="1"/>
  <c r="M90" i="1"/>
  <c r="L90" i="1"/>
  <c r="J90" i="1"/>
  <c r="I90" i="1"/>
  <c r="R90" i="1" s="1"/>
  <c r="S90" i="1" s="1"/>
  <c r="K89" i="1"/>
  <c r="K88" i="1"/>
  <c r="O148" i="1" l="1"/>
  <c r="O149" i="1" s="1"/>
  <c r="K90" i="1"/>
  <c r="K141" i="1"/>
  <c r="I143" i="1"/>
  <c r="R143" i="1" s="1"/>
  <c r="J115" i="1"/>
  <c r="L115" i="1"/>
  <c r="M115" i="1"/>
  <c r="I115" i="1"/>
  <c r="R115" i="1" s="1"/>
  <c r="K124" i="1"/>
  <c r="K49" i="1"/>
  <c r="S115" i="1" l="1"/>
  <c r="M84" i="1"/>
  <c r="L84" i="1"/>
  <c r="J84" i="1"/>
  <c r="I84" i="1"/>
  <c r="R84" i="1" s="1"/>
  <c r="K83" i="1"/>
  <c r="K82" i="1"/>
  <c r="S84" i="1" l="1"/>
  <c r="K84" i="1"/>
  <c r="K102" i="1" l="1"/>
  <c r="K113" i="1" l="1"/>
  <c r="K54" i="1" l="1"/>
  <c r="K53" i="1"/>
  <c r="J105" i="1" l="1"/>
  <c r="L105" i="1"/>
  <c r="M105" i="1"/>
  <c r="I105" i="1"/>
  <c r="R105" i="1" s="1"/>
  <c r="S105" i="1" l="1"/>
  <c r="J143" i="1"/>
  <c r="S143" i="1" s="1"/>
  <c r="S147" i="1" s="1"/>
  <c r="L143" i="1"/>
  <c r="M143" i="1"/>
  <c r="K135" i="1"/>
  <c r="K136" i="1"/>
  <c r="K137" i="1"/>
  <c r="K138" i="1"/>
  <c r="K139" i="1"/>
  <c r="K140" i="1"/>
  <c r="K133" i="1"/>
  <c r="K132" i="1"/>
  <c r="K19" i="1" l="1"/>
  <c r="K114" i="1"/>
  <c r="K107" i="1"/>
  <c r="K99" i="1"/>
  <c r="K100" i="1"/>
  <c r="K26" i="1"/>
  <c r="K97" i="1"/>
  <c r="K98" i="1"/>
  <c r="K101" i="1"/>
  <c r="I41" i="1" l="1"/>
  <c r="R41" i="1" s="1"/>
  <c r="M41" i="1"/>
  <c r="L41" i="1"/>
  <c r="J41" i="1"/>
  <c r="K40" i="1"/>
  <c r="K39" i="1"/>
  <c r="S41" i="1" l="1"/>
  <c r="K41" i="1"/>
  <c r="T157" i="1"/>
  <c r="R157" i="1"/>
  <c r="J157" i="1"/>
  <c r="I157" i="1"/>
  <c r="U157" i="1" l="1"/>
  <c r="I38" i="1"/>
  <c r="R38" i="1" s="1"/>
  <c r="T162" i="1" l="1"/>
  <c r="R162" i="1"/>
  <c r="J162" i="1"/>
  <c r="I162" i="1"/>
  <c r="U162" i="1" l="1"/>
  <c r="M38" i="1"/>
  <c r="L38" i="1"/>
  <c r="J38" i="1"/>
  <c r="S38" i="1" s="1"/>
  <c r="K37" i="1"/>
  <c r="K36" i="1"/>
  <c r="K15" i="1"/>
  <c r="K38" i="1" l="1"/>
  <c r="K34" i="1"/>
  <c r="M35" i="1" l="1"/>
  <c r="L35" i="1"/>
  <c r="J35" i="1"/>
  <c r="I35" i="1"/>
  <c r="R35" i="1" s="1"/>
  <c r="K33" i="1"/>
  <c r="S35" i="1" l="1"/>
  <c r="K35" i="1"/>
  <c r="K24" i="1"/>
  <c r="K27" i="1" l="1"/>
  <c r="K103" i="1" l="1"/>
  <c r="K104" i="1"/>
  <c r="M87" i="1" l="1"/>
  <c r="L87" i="1"/>
  <c r="J87" i="1"/>
  <c r="I87" i="1"/>
  <c r="R87" i="1" s="1"/>
  <c r="S87" i="1" s="1"/>
  <c r="K86" i="1"/>
  <c r="K85" i="1"/>
  <c r="K87" i="1" l="1"/>
  <c r="J146" i="1"/>
  <c r="L146" i="1"/>
  <c r="M146" i="1"/>
  <c r="R146" i="1"/>
  <c r="T146" i="1"/>
  <c r="I146" i="1"/>
  <c r="J28" i="1"/>
  <c r="L28" i="1"/>
  <c r="M28" i="1"/>
  <c r="I28" i="1"/>
  <c r="R28" i="1" s="1"/>
  <c r="S28" i="1" l="1"/>
  <c r="K23" i="1"/>
  <c r="K25" i="1"/>
  <c r="J78" i="1" l="1"/>
  <c r="M129" i="1" l="1"/>
  <c r="L129" i="1"/>
  <c r="J129" i="1"/>
  <c r="I129" i="1"/>
  <c r="R129" i="1" s="1"/>
  <c r="K128" i="1"/>
  <c r="K127" i="1"/>
  <c r="S129" i="1" l="1"/>
  <c r="K129" i="1"/>
  <c r="L81" i="1"/>
  <c r="I81" i="1"/>
  <c r="R81" i="1" s="1"/>
  <c r="S81" i="1" s="1"/>
  <c r="K79" i="1"/>
  <c r="M78" i="1"/>
  <c r="L78" i="1"/>
  <c r="I78" i="1"/>
  <c r="R78" i="1" s="1"/>
  <c r="S78" i="1" s="1"/>
  <c r="K77" i="1"/>
  <c r="K76" i="1"/>
  <c r="K78" i="1" l="1"/>
  <c r="K81" i="1"/>
  <c r="J95" i="1"/>
  <c r="L95" i="1"/>
  <c r="M95" i="1"/>
  <c r="I95" i="1"/>
  <c r="R95" i="1" s="1"/>
  <c r="S95" i="1" l="1"/>
  <c r="K119" i="1"/>
  <c r="K117" i="1"/>
  <c r="K116" i="1"/>
  <c r="K50" i="1"/>
  <c r="K48" i="1"/>
  <c r="K22" i="1" l="1"/>
  <c r="J166" i="1"/>
  <c r="J161" i="1"/>
  <c r="K30" i="1"/>
  <c r="K29" i="1"/>
  <c r="M32" i="1"/>
  <c r="L32" i="1"/>
  <c r="J32" i="1"/>
  <c r="I32" i="1"/>
  <c r="R32" i="1" s="1"/>
  <c r="M75" i="1"/>
  <c r="L75" i="1"/>
  <c r="I75" i="1"/>
  <c r="R75" i="1" s="1"/>
  <c r="S75" i="1" s="1"/>
  <c r="K74" i="1"/>
  <c r="K73" i="1"/>
  <c r="T166" i="1"/>
  <c r="R166" i="1"/>
  <c r="I166" i="1"/>
  <c r="J51" i="1"/>
  <c r="L51" i="1"/>
  <c r="M51" i="1"/>
  <c r="I51" i="1"/>
  <c r="R51" i="1" s="1"/>
  <c r="I56" i="1"/>
  <c r="R56" i="1" s="1"/>
  <c r="K46" i="1"/>
  <c r="K112" i="1"/>
  <c r="K111" i="1"/>
  <c r="K110" i="1"/>
  <c r="K108" i="1"/>
  <c r="K106" i="1"/>
  <c r="K94" i="1"/>
  <c r="K93" i="1"/>
  <c r="K67" i="1"/>
  <c r="K66" i="1"/>
  <c r="K64" i="1"/>
  <c r="K58" i="1"/>
  <c r="K57" i="1"/>
  <c r="K52" i="1"/>
  <c r="K55" i="1"/>
  <c r="I72" i="1"/>
  <c r="R72" i="1" s="1"/>
  <c r="L72" i="1"/>
  <c r="M72" i="1"/>
  <c r="J72" i="1"/>
  <c r="K145" i="1"/>
  <c r="K144" i="1"/>
  <c r="T147" i="1"/>
  <c r="R147" i="1"/>
  <c r="M147" i="1"/>
  <c r="L147" i="1"/>
  <c r="I147" i="1"/>
  <c r="I63" i="1"/>
  <c r="R63" i="1" s="1"/>
  <c r="M118" i="1"/>
  <c r="L118" i="1"/>
  <c r="J118" i="1"/>
  <c r="I118" i="1"/>
  <c r="R118" i="1" s="1"/>
  <c r="M56" i="1"/>
  <c r="L56" i="1"/>
  <c r="J56" i="1"/>
  <c r="K120" i="1"/>
  <c r="M109" i="1"/>
  <c r="L109" i="1"/>
  <c r="J109" i="1"/>
  <c r="S109" i="1" s="1"/>
  <c r="I109" i="1"/>
  <c r="R109" i="1" s="1"/>
  <c r="K123" i="1"/>
  <c r="K71" i="1"/>
  <c r="K70" i="1"/>
  <c r="K69" i="1"/>
  <c r="K68" i="1"/>
  <c r="M63" i="1"/>
  <c r="L63" i="1"/>
  <c r="J63" i="1"/>
  <c r="K62" i="1"/>
  <c r="K61" i="1"/>
  <c r="K60" i="1"/>
  <c r="K59" i="1"/>
  <c r="I126" i="1"/>
  <c r="R126" i="1" s="1"/>
  <c r="I121" i="1"/>
  <c r="R121" i="1" s="1"/>
  <c r="I47" i="1"/>
  <c r="R47" i="1" s="1"/>
  <c r="I21" i="1"/>
  <c r="R21" i="1" s="1"/>
  <c r="I17" i="1"/>
  <c r="R17" i="1" s="1"/>
  <c r="T160" i="1"/>
  <c r="R160" i="1"/>
  <c r="J160" i="1"/>
  <c r="I160" i="1"/>
  <c r="T161" i="1"/>
  <c r="R161" i="1"/>
  <c r="I161" i="1"/>
  <c r="J17" i="1"/>
  <c r="L17" i="1"/>
  <c r="M17" i="1"/>
  <c r="K16" i="1"/>
  <c r="T153" i="1"/>
  <c r="T165" i="1"/>
  <c r="J21" i="1"/>
  <c r="S21" i="1" s="1"/>
  <c r="L21" i="1"/>
  <c r="M21" i="1"/>
  <c r="K20" i="1"/>
  <c r="J126" i="1"/>
  <c r="K125" i="1"/>
  <c r="K122" i="1"/>
  <c r="L126" i="1"/>
  <c r="M126" i="1"/>
  <c r="J47" i="1"/>
  <c r="K44" i="1"/>
  <c r="L47" i="1"/>
  <c r="M47" i="1"/>
  <c r="M121" i="1"/>
  <c r="L121" i="1"/>
  <c r="J121" i="1"/>
  <c r="K18" i="1"/>
  <c r="K14" i="1"/>
  <c r="I153" i="1"/>
  <c r="I154" i="1"/>
  <c r="I155" i="1"/>
  <c r="I156" i="1"/>
  <c r="I158" i="1"/>
  <c r="I159" i="1"/>
  <c r="I164" i="1"/>
  <c r="I165" i="1"/>
  <c r="I167" i="1"/>
  <c r="J154" i="1"/>
  <c r="J155" i="1"/>
  <c r="J156" i="1"/>
  <c r="J158" i="1"/>
  <c r="J159" i="1"/>
  <c r="J164" i="1"/>
  <c r="J165" i="1"/>
  <c r="J167" i="1"/>
  <c r="T164" i="1"/>
  <c r="R164" i="1"/>
  <c r="T158" i="1"/>
  <c r="R158" i="1"/>
  <c r="R153" i="1"/>
  <c r="R154" i="1"/>
  <c r="T154" i="1"/>
  <c r="R155" i="1"/>
  <c r="T155" i="1"/>
  <c r="R156" i="1"/>
  <c r="T156" i="1"/>
  <c r="R159" i="1"/>
  <c r="T159" i="1"/>
  <c r="R165" i="1"/>
  <c r="R167" i="1"/>
  <c r="T167" i="1"/>
  <c r="U165" i="1" l="1"/>
  <c r="U167" i="1"/>
  <c r="S47" i="1"/>
  <c r="S51" i="1"/>
  <c r="S121" i="1"/>
  <c r="S17" i="1"/>
  <c r="S126" i="1"/>
  <c r="S56" i="1"/>
  <c r="S165" i="1" s="1"/>
  <c r="S163" i="1" s="1"/>
  <c r="S151" i="1" s="1"/>
  <c r="S118" i="1"/>
  <c r="S63" i="1"/>
  <c r="S72" i="1"/>
  <c r="S32" i="1"/>
  <c r="R91" i="1"/>
  <c r="I130" i="1"/>
  <c r="R130" i="1" s="1"/>
  <c r="L130" i="1"/>
  <c r="M130" i="1"/>
  <c r="J130" i="1"/>
  <c r="K115" i="1"/>
  <c r="K75" i="1"/>
  <c r="M42" i="1"/>
  <c r="L42" i="1"/>
  <c r="I42" i="1"/>
  <c r="R42" i="1" s="1"/>
  <c r="J42" i="1"/>
  <c r="R152" i="1"/>
  <c r="I152" i="1"/>
  <c r="T152" i="1"/>
  <c r="K28" i="1"/>
  <c r="K146" i="1"/>
  <c r="K95" i="1"/>
  <c r="J147" i="1"/>
  <c r="K21" i="1"/>
  <c r="K56" i="1"/>
  <c r="K63" i="1"/>
  <c r="K126" i="1"/>
  <c r="K17" i="1"/>
  <c r="K47" i="1"/>
  <c r="K121" i="1"/>
  <c r="K118" i="1"/>
  <c r="K32" i="1"/>
  <c r="K51" i="1"/>
  <c r="K109" i="1"/>
  <c r="K72" i="1"/>
  <c r="T163" i="1"/>
  <c r="I163" i="1"/>
  <c r="J163" i="1"/>
  <c r="R163" i="1"/>
  <c r="U163" i="1" l="1"/>
  <c r="S42" i="1"/>
  <c r="S91" i="1"/>
  <c r="S130" i="1"/>
  <c r="K42" i="1"/>
  <c r="T148" i="1"/>
  <c r="T149" i="1" s="1"/>
  <c r="M148" i="1"/>
  <c r="R148" i="1"/>
  <c r="R149" i="1" s="1"/>
  <c r="I148" i="1"/>
  <c r="L148" i="1"/>
  <c r="I151" i="1"/>
  <c r="R151" i="1"/>
  <c r="T151" i="1"/>
  <c r="S148" i="1" l="1"/>
  <c r="S149" i="1" s="1"/>
  <c r="M149" i="1"/>
  <c r="L149" i="1"/>
  <c r="I149" i="1"/>
  <c r="J153" i="1"/>
  <c r="U153" i="1" s="1"/>
  <c r="K96" i="1"/>
  <c r="J148" i="1"/>
  <c r="J149" i="1" l="1"/>
  <c r="K105" i="1"/>
  <c r="K130" i="1" s="1"/>
  <c r="J152" i="1"/>
  <c r="U152" i="1" s="1"/>
  <c r="J151" i="1" l="1"/>
  <c r="U151" i="1" s="1"/>
  <c r="K143" i="1"/>
  <c r="K147" i="1" l="1"/>
  <c r="K148" i="1" l="1"/>
  <c r="K149" i="1" l="1"/>
  <c r="N152" i="1" l="1"/>
  <c r="N163" i="1"/>
  <c r="N151" i="1" l="1"/>
</calcChain>
</file>

<file path=xl/sharedStrings.xml><?xml version="1.0" encoding="utf-8"?>
<sst xmlns="http://schemas.openxmlformats.org/spreadsheetml/2006/main" count="836" uniqueCount="287">
  <si>
    <t>Programos tikslo kodas</t>
  </si>
  <si>
    <t>Uždavinio kodas</t>
  </si>
  <si>
    <t>Priemonės kodas</t>
  </si>
  <si>
    <t xml:space="preserve">Priemonės pavadinimas </t>
  </si>
  <si>
    <t>Finansavimo šaltinis</t>
  </si>
  <si>
    <t>Funkcinės klasifikacijos kodas</t>
  </si>
  <si>
    <t>iš viso</t>
  </si>
  <si>
    <t xml:space="preserve">iš jų </t>
  </si>
  <si>
    <t>išlaidoms</t>
  </si>
  <si>
    <t>turtui įsigyti</t>
  </si>
  <si>
    <t>iš jų darbo užmokesčiui</t>
  </si>
  <si>
    <t>1</t>
  </si>
  <si>
    <t>2</t>
  </si>
  <si>
    <t>3</t>
  </si>
  <si>
    <t>4</t>
  </si>
  <si>
    <t>12</t>
  </si>
  <si>
    <t>13</t>
  </si>
  <si>
    <t>16</t>
  </si>
  <si>
    <t>01</t>
  </si>
  <si>
    <t>SB</t>
  </si>
  <si>
    <t>8.1.1.2</t>
  </si>
  <si>
    <t>ES</t>
  </si>
  <si>
    <t>Kt.</t>
  </si>
  <si>
    <t>Iš viso:</t>
  </si>
  <si>
    <t>02</t>
  </si>
  <si>
    <t>03</t>
  </si>
  <si>
    <t>04</t>
  </si>
  <si>
    <t>05</t>
  </si>
  <si>
    <t>06</t>
  </si>
  <si>
    <t>07</t>
  </si>
  <si>
    <t>08</t>
  </si>
  <si>
    <t>Iš viso uždaviniui:</t>
  </si>
  <si>
    <t>Iš viso tikslui :</t>
  </si>
  <si>
    <t xml:space="preserve">Iš viso programai: </t>
  </si>
  <si>
    <t>Savivaldybės biudžeto lėšos:</t>
  </si>
  <si>
    <t>Pavadinimas</t>
  </si>
  <si>
    <t xml:space="preserve">Kiti šaltiniai: </t>
  </si>
  <si>
    <t>4.7.3.1</t>
  </si>
  <si>
    <t>5</t>
  </si>
  <si>
    <t>8</t>
  </si>
  <si>
    <t>10</t>
  </si>
  <si>
    <t>11</t>
  </si>
  <si>
    <t>09</t>
  </si>
  <si>
    <t>Teikti nakvynės paslaugas svečių namuose</t>
  </si>
  <si>
    <t>Asignavimo valdytojo kodas*</t>
  </si>
  <si>
    <t>Interneto lankytojų sk. augimas, proc.</t>
  </si>
  <si>
    <t>Patvirtintų etatų sk., darbuotojų sk.</t>
  </si>
  <si>
    <t>Numerių sk., (vietų sk.)</t>
  </si>
  <si>
    <t>Vietų užimtumas, proc.</t>
  </si>
  <si>
    <t>Numerių sk. (vietų sk.)</t>
  </si>
  <si>
    <t>20</t>
  </si>
  <si>
    <t xml:space="preserve">1 </t>
  </si>
  <si>
    <t>VERSLO IR INVESTICIJŲ  PROGRAMA</t>
  </si>
  <si>
    <t>Turistų skaičiaus augimo dalis, proc.</t>
  </si>
  <si>
    <t>4.2.1.6</t>
  </si>
  <si>
    <t>ZRSA</t>
  </si>
  <si>
    <t>1.2</t>
  </si>
  <si>
    <t>(1.1.)</t>
  </si>
  <si>
    <t>(1.1.1)</t>
  </si>
  <si>
    <t xml:space="preserve">Didinti gyventojų ir viešojo sektoriaus ekonominį aktyvumą </t>
  </si>
  <si>
    <t>(1.1.2)</t>
  </si>
  <si>
    <t>(1.1.2.4)</t>
  </si>
  <si>
    <t xml:space="preserve"> (1.1.7)</t>
  </si>
  <si>
    <t xml:space="preserve">Dalyvauti tarptautinėse ir respublikinėse turizmo parodose </t>
  </si>
  <si>
    <t>Žurnalistų ir blogerių turas Zarasuose (turas, straipsniai, video medžiagos platinimas)</t>
  </si>
  <si>
    <t>Programoje naudojami sutrumpinimai: ZRSA - Zarasų rajono savivaldybės administracija.</t>
  </si>
  <si>
    <t>1.1</t>
  </si>
  <si>
    <t xml:space="preserve">Vykdytojas </t>
  </si>
  <si>
    <t>VšĮ ,,Euroregiono Ežerų kraštas direktorato biuras“ pagrindinės veiklos programos finansavimas</t>
  </si>
  <si>
    <t>Numerių užimtumas sezono metu, proc.</t>
  </si>
  <si>
    <t>Apgyvendinta asmenų, sk.</t>
  </si>
  <si>
    <t>Numerių užimtumas ne sezono metu, proc.</t>
  </si>
  <si>
    <t>(tūkst. Eur)</t>
  </si>
  <si>
    <t>Savivaldybės pajamos iš surenkamų mokesčių (SB)</t>
  </si>
  <si>
    <t>Valstybės biudžeto dotacijų lėšos (VD)</t>
  </si>
  <si>
    <t>Pajamos už suteiktas mokamas paslaugas ir turto nuomą (SP)</t>
  </si>
  <si>
    <t>Valstybės investicijų plorgramos lėšos (VIP)</t>
  </si>
  <si>
    <t>Skolintos lėšos (Paskolos savivaldybės vardu) (SL)</t>
  </si>
  <si>
    <t>Speciali tikslinė dotacija vietinės reikšmės keliams (DK)</t>
  </si>
  <si>
    <t>Kreditinės linijos lėšos (KL)</t>
  </si>
  <si>
    <t>Europos Sąjungos lėšos (ES)</t>
  </si>
  <si>
    <t>Kitos lėšos (Kt.)</t>
  </si>
  <si>
    <t>Kodas</t>
  </si>
  <si>
    <t>1.1.7.5</t>
  </si>
  <si>
    <t>Projekto „Viešųjų erdvių prie Zarasaičio ežero sutvarkymas ir aktyvaus poilsio infrastruktūros įrengimas” įgyvendinimas</t>
  </si>
  <si>
    <t>(1.1.7.2)</t>
  </si>
  <si>
    <t>Dalyvaujama tarptautiniuose projektuose, sk.</t>
  </si>
  <si>
    <t>Organizuota susitikimų skatinančių bendradarbiavimą tarp Euroregiono narių, sk.</t>
  </si>
  <si>
    <t>Nemokamos informacijos teikimas turistams ir turistines paslaugas teikiantiems subjektams</t>
  </si>
  <si>
    <t>Turizmo dienai paminėti surengta nemokamų ekskursijų po miestą ir /ar rajoną, vnt.</t>
  </si>
  <si>
    <t>Dalyvauta tarptautinėse /respublikinėse turizmo parodose, vnt.</t>
  </si>
  <si>
    <t>Patrauklių turistinių maršrutų kūrimas ir plėtojimas</t>
  </si>
  <si>
    <t>Suorganizuota gidų mokyklėlių skirtingoms amžiaus grupėms, kartai</t>
  </si>
  <si>
    <t>Informacinių leidinių, skirtų parodoms, proc. nuo visų leidinių</t>
  </si>
  <si>
    <t>Projekto „Viešųjų erdvių Zarasų miesto Didžiojoje saloje sutvarkymas” įgyvendinimas</t>
  </si>
  <si>
    <t>4.7.4.1</t>
  </si>
  <si>
    <t>4.7.5.1</t>
  </si>
  <si>
    <t>1.1.1.5.</t>
  </si>
  <si>
    <t>1.1.1.1-1.1.1.2</t>
  </si>
  <si>
    <t>1.2.2.</t>
  </si>
  <si>
    <t>8.4.1.1</t>
  </si>
  <si>
    <t>Suteikta nakvynių, sk.</t>
  </si>
  <si>
    <t>17</t>
  </si>
  <si>
    <t xml:space="preserve">Projekto „Prekybos ir paslaugų pasažo įrengimas D. Bukanto gatvėje Zarasų mieste” įgyvendinimas </t>
  </si>
  <si>
    <t>______________</t>
  </si>
  <si>
    <t>Sukurtos arba atnaujintos atviros erdvės Zarasų mieste, m2</t>
  </si>
  <si>
    <t>Mokinio lėšos (ML)</t>
  </si>
  <si>
    <t>Vykdyti aktyvią turizmo rinkodarą.</t>
  </si>
  <si>
    <t>Paraiškų sk.</t>
  </si>
  <si>
    <t>Valstybės biudžeto finansavimas (VBF)</t>
  </si>
  <si>
    <t>Speciali tikslinė dotacija (VB)</t>
  </si>
  <si>
    <t>Vietų skaičius kempingo aikštelėje sk.</t>
  </si>
  <si>
    <t>Apgyvendintų asmenų sk.</t>
  </si>
  <si>
    <t>Suteiktų nakvynių sk.</t>
  </si>
  <si>
    <t>Aptarnauta turistų (suteikta informacija),sk.</t>
  </si>
  <si>
    <t>Didinti gyventojų pajamas plėtojant verslą</t>
  </si>
  <si>
    <t>Sukurta turistinių maršrutų, įveiklinančių ir įprasminančių žydų kultūros paveldą ir kt./ Organizuota naujų turistinių maršrutų pristatymų visuomenei, vnt.</t>
  </si>
  <si>
    <t>Turizmui  skirtų renginių teminis kalendorius - baneris (kas ketv.)</t>
  </si>
  <si>
    <t>Konsultuotų asm. sk.</t>
  </si>
  <si>
    <t>Turizmo forumo renginys, vnt.</t>
  </si>
  <si>
    <t>Organizuota rudens gėrybių mugę Dusetose ir Zarasuose, sk.,/ apdovanotų asmenų sk. /apdovanotų bendruomenių sk.</t>
  </si>
  <si>
    <t>Vystyti turizmo plėtrai svarbią infrastruktūrą</t>
  </si>
  <si>
    <t xml:space="preserve">Zarasų rajono savivaldybės smulkiojo ir vidutinio verslo subjektų rėmimo programos finansavimas </t>
  </si>
  <si>
    <t>Projekto  „Šventosios upės pakrantės Antalieptės miestelyje sutvarkymas ir pritaikymas rekreacinei žvejybai” įgyvendinimas</t>
  </si>
  <si>
    <t>VVG teritorijos gyventojų, gaunančių naudą dėl pagerintos infrastruktūros, skaičius (vnt.)</t>
  </si>
  <si>
    <t>Projekto  „Dusetų prieplaukos įrengimas ir pritaikymas rekreacinei žvejybai” įgyvendinimas</t>
  </si>
  <si>
    <t>Projekto  „Alksno ežero pakrantės infrastruktūros įrengimas ir pritaikymas rekreacinei žvejybai” įgyvendinimas</t>
  </si>
  <si>
    <t>Taktiliniai maketai, vnt.</t>
  </si>
  <si>
    <t xml:space="preserve">Taktilinių objektų žemėlapis, vnt. </t>
  </si>
  <si>
    <t>Verslo paslaugų kūrimas šalia lankomų turizmo objektų, paraiškų sk.</t>
  </si>
  <si>
    <t>Naujų darbo vietų sk.</t>
  </si>
  <si>
    <t>Organizuoti vieši konsultaciniai mokymai/ seminarai verslo atstovams ir bendruomenėms, sk.</t>
  </si>
  <si>
    <t>Kaimo plėtros skyriaus organizuotų seminarų sk./ dalyvių sk./ konsultuota bendruomenių, sk.</t>
  </si>
  <si>
    <t>Zarasų krašto įvaizdžio stiprinimas</t>
  </si>
  <si>
    <t>Informacinių stendų Zarasų mieste atnaujinimas, vnt.</t>
  </si>
  <si>
    <t>Sukurtos arba atnaujintos atviros erdvės miestų vietovėse, kv.m.</t>
  </si>
  <si>
    <t>Verslo dienos renginio organizavimas, sk.</t>
  </si>
  <si>
    <t>Atlikti kabamojo liepto kapitalinio remonto ir teritorijos sutvarkymo (įrengta valčių nuleidimo vieta, sutvarkyta pakrantė, įrengtas žvejų takas) darbai, objektų sk.</t>
  </si>
  <si>
    <t>Stendų sk.</t>
  </si>
  <si>
    <t>Dalyvauta respublikiniuose renginiuose, parodose sk., dalyvių sk.</t>
  </si>
  <si>
    <t xml:space="preserve">Projekto „Taktiliniai maketai turistui po atviru dangumi“ įgyvendinimas </t>
  </si>
  <si>
    <t>Konsultacijos ir renginiai verslo subjektams</t>
  </si>
  <si>
    <t>1.1.2.1</t>
  </si>
  <si>
    <t>1.1.2.2</t>
  </si>
  <si>
    <t>1.1.2.8</t>
  </si>
  <si>
    <t>1.1.2.7</t>
  </si>
  <si>
    <t>1.1.3.1; 1.1.7.5</t>
  </si>
  <si>
    <t>1.1.2.4</t>
  </si>
  <si>
    <t>1.1.7.1</t>
  </si>
  <si>
    <t>1.1.7.4</t>
  </si>
  <si>
    <t>Bendradarbiavimo tarp skirtingų turizmo paslaugų teikėjų iniciatyvų sk.</t>
  </si>
  <si>
    <t>Organizuotų seminarų, informavimui apie ES paramos galimybes SVV plėtrai, (pakviečiant lektorius)  sk., seminaruose dalyvavusių asmenų sk.</t>
  </si>
  <si>
    <t>1.1.1.7; 1.1.7.3; 1.1.2.6; 1.1.3.5;1.2.1.1; 1.2.1.2; 1.2.2.2; 1.1.4.1; 1.1.4.2</t>
  </si>
  <si>
    <t xml:space="preserve">1.1.1.7; 1.1.7.3; 1.1.7.2; 1.2.2.1; </t>
  </si>
  <si>
    <t>2.3.2.1</t>
  </si>
  <si>
    <t>Pateikta paraiškų projektams, sk.</t>
  </si>
  <si>
    <t>1.1.7.2</t>
  </si>
  <si>
    <t>2.3.1.1; 2.3.1.2; 2.3.1.3; 2.3.1.4; 2.3.1.5; 2.3.2.8; 2.3.2.1; 2.32.8</t>
  </si>
  <si>
    <t>22</t>
  </si>
  <si>
    <t>SL</t>
  </si>
  <si>
    <t>Jaunimo verslumo ugdymo ir investicijų į darbo rinką priemonių įgyvendinimas</t>
  </si>
  <si>
    <t>Skatinti NVO  ir vietos veiklos grupių veiklą</t>
  </si>
  <si>
    <t>NVO projektų bendras finansavimas</t>
  </si>
  <si>
    <t>Kreditinės linijos lėšos biudžete (KLB)</t>
  </si>
  <si>
    <t>KLB</t>
  </si>
  <si>
    <t>Projektų įgyvendinimui numatytos ES lėšos (ESB)</t>
  </si>
  <si>
    <t xml:space="preserve">Pastatyti arba atnaujinti viešieji arba komerciniai pastatai miestų vietovėse, kv.m. </t>
  </si>
  <si>
    <t>46848</t>
  </si>
  <si>
    <t xml:space="preserve">Sutvarkyto sklypo (įrengta pontoninė prieplauka, valčių nuleidimo vieta, automobilių parkavimosi aikštelė) plotas, kv.m. </t>
  </si>
  <si>
    <t xml:space="preserve">Atlikti teritorijos sutvarkymo (įrengta automobilių parkavimosi aikštelė, žvejų takas, valčių nuleidimo aikštelė, pontoninė prieplauka bei pavėsinė) darbai, objektų sk. </t>
  </si>
  <si>
    <t>Projekto veiklose dalyvavusių jaunuolių sk./ ak.val. sk.</t>
  </si>
  <si>
    <t>Projekto veiklose dalyvavusių mentorių sk./ ak.val. sk.</t>
  </si>
  <si>
    <t>Projekto „Nedarbo mažinimas – verslumo skatinimas derinant verslo modelius ir kūrybiškumą ekologiškame, jauname ir perspektyviame versle“ įgyvendinimas. Nr. ENI-LLB-1-076</t>
  </si>
  <si>
    <t>240</t>
  </si>
  <si>
    <t>5 (20)</t>
  </si>
  <si>
    <t>1400</t>
  </si>
  <si>
    <t>1600</t>
  </si>
  <si>
    <t>72</t>
  </si>
  <si>
    <t>1(1)</t>
  </si>
  <si>
    <t>32(88)</t>
  </si>
  <si>
    <t>71</t>
  </si>
  <si>
    <t>4(4)</t>
  </si>
  <si>
    <t>Rinkodara Lietuvoje ir užsienyje (straipsniai, internetinė reklama), priemonių sk.</t>
  </si>
  <si>
    <t>3400</t>
  </si>
  <si>
    <t>Vykdyti turistinių išteklių rinkodarą, renginių viešinimas</t>
  </si>
  <si>
    <t>48</t>
  </si>
  <si>
    <t>Naujų regioninių maršrutų sukūrimas ir viešinimas. Maršrutų sk./ viešinimo priemonių sk.</t>
  </si>
  <si>
    <t>2/6</t>
  </si>
  <si>
    <t>ZRSA įgyvendinamiems projektams, turizmo ir verslo srityje, informacijos rengimas ir teikimas. Projektų sk.</t>
  </si>
  <si>
    <t>3-4</t>
  </si>
  <si>
    <t xml:space="preserve">Gerinti ūkininkų,  informavimą apie ES paramos galimybes vietos produktų gamybai </t>
  </si>
  <si>
    <t>Zarasų miesto vietos plėtros strategijos 2016-2022 m. projektų bendras finansavimas, iš jų:</t>
  </si>
  <si>
    <t>„Smulkaus verslo kūrimas Zarasų mieste“</t>
  </si>
  <si>
    <t>„Smulkaus verslo kūrimas Zarasų mieste (2 dalis)“</t>
  </si>
  <si>
    <t>„Bendruomeninių socialinių paslaugų sistema Zarasuose“</t>
  </si>
  <si>
    <t>„Zarasų miesto plėtros strategijos įgyvendinimo administravimas“</t>
  </si>
  <si>
    <t>Viešoji įstaiga „Nacionalinis socialinės integracijos institutas“. Veiklų dalyvių sk. / bendra projekto vertė Eur.</t>
  </si>
  <si>
    <t>Viešoji įstaiga „Nacionalinis socialinės integracijos institutas“. Veiklų dalyvių sk./ bendra projekto vertė Eur</t>
  </si>
  <si>
    <t>Viešoji įstaiga „Neformalaus ugdymo namai“. Veiklų dalyvių sk./ bendra projekto vertė Eur.</t>
  </si>
  <si>
    <t>VšĮ „Sprendimų centras“. Veiklų dalyvių sk./ bendra projekto vertė Eur.</t>
  </si>
  <si>
    <t>Zarasų miesto vietos veiklos grupė. Mokymuose dalyvavę vietos plėtros projektų rengėjų ir vykdytojų sk./ bendra projektų vertė Eur.</t>
  </si>
  <si>
    <t xml:space="preserve">5/ 73769 </t>
  </si>
  <si>
    <t>5/ 71232</t>
  </si>
  <si>
    <t>10/ 14268</t>
  </si>
  <si>
    <t>70/ 23027,60</t>
  </si>
  <si>
    <t>80/ 19757,32</t>
  </si>
  <si>
    <t>40/ 75000</t>
  </si>
  <si>
    <t>30/ 29221</t>
  </si>
  <si>
    <t>Projekto  „Turizmo informacinės infrastruktūros plėtra Utenos, Ignalinos, Zarasų rajonų ir Visagino savivaldybėse įgyvendinimas“</t>
  </si>
  <si>
    <t>Modulinio pastato perkėlimas iš Zaraso ež. Į Zarasaičio ež.pakrantę, sk.</t>
  </si>
  <si>
    <t>2/ 40</t>
  </si>
  <si>
    <t>Verslo naujienų skilties parengimas ir administravimas www.visitzarasai.lt puslapyje. Informacinių pranešimų sk.</t>
  </si>
  <si>
    <t>Bendradarbystės erdvėje dirbančių asmenų su sutartimi sk./ viešinimo priemonių sk.</t>
  </si>
  <si>
    <t>3/ 4</t>
  </si>
  <si>
    <t>Vietų užimtumas sezono metu, proc.</t>
  </si>
  <si>
    <t>Sukurta ir nuolat atnaujinama Zarasų rajono turizmo statistikos duomenų bazė puslapyje www.visitzarasai.lt, kartai/m</t>
  </si>
  <si>
    <t>Išleista reprezentacinių leidinių, žemėlapių, lankstinukų, schemų. Tiražų sk./ bendras egz. sk.</t>
  </si>
  <si>
    <t>Naujos svetainės sukūrimas, vnt.</t>
  </si>
  <si>
    <t>4/84</t>
  </si>
  <si>
    <t>Išleista informacinių leidinių, žemėlapių, tūkst. egz.</t>
  </si>
  <si>
    <t>2/2</t>
  </si>
  <si>
    <t>„Zarasai HUB“ ir Zarasų bendradarbystės erdvės viešinimo rinkodara</t>
  </si>
  <si>
    <t>Projekto "Pirmojo pasaulinio karo paveldo turizmo maršrutas ir lankytojų pritraukimas į pasienio teritoriją /Pirmojo pasaulinio karo maršrutas/ LLI-501" įgyvendinimas</t>
  </si>
  <si>
    <t>Projekto įgyvendinimas proc.</t>
  </si>
  <si>
    <t>Dalyvavimas kurortų, kempingų asociacijos, Tarptautinių organizacijų (IRE), Utenos regiono plėtros tarybos veikloje</t>
  </si>
  <si>
    <t>Linijinių segmentinių šviestuvų su antivandaliniu uždengimu sk.</t>
  </si>
  <si>
    <t>Sanitarinių mazgų sk.</t>
  </si>
  <si>
    <t>331458</t>
  </si>
  <si>
    <t>1/10 /10</t>
  </si>
  <si>
    <t>12/ 120/  16</t>
  </si>
  <si>
    <t>Modulinio WC pastato Zarasaičio ež. Pakrantėje įrengimas, sk.</t>
  </si>
  <si>
    <t xml:space="preserve">Bendrai finansuotų projektų sk., vnt. </t>
  </si>
  <si>
    <t>2/ 96/ 2/60</t>
  </si>
  <si>
    <t xml:space="preserve">VšĮ „Sprendimų centras". Veiklų dalyvių sk./ bendra projekto vertė Eur/ savanoriškas darbas val. </t>
  </si>
  <si>
    <t xml:space="preserve">„Socialinės ir kitos viešosios paslaugos – ŠTAI ČIA“ ir „Socialinės ir kitos viešosios paslaugos – ŠTAI ČIA (2 dalis)“  </t>
  </si>
  <si>
    <t>VšĮ „Sprendimų centras". Veiklų dalyvių sk./ bendra projekto vertė Eur/ suteikta konsultacijų</t>
  </si>
  <si>
    <t>x</t>
  </si>
  <si>
    <t>Nuomos sutarties projekto parengimas, vnt.</t>
  </si>
  <si>
    <t>Aerodromo tinkamumo naudojimo pažymėjimo gavimo ir kasmetinės priežiūros išlaidos</t>
  </si>
  <si>
    <t>Aerodromo veiklos vystymas</t>
  </si>
  <si>
    <t>4/ 3000</t>
  </si>
  <si>
    <t>20/ 60</t>
  </si>
  <si>
    <t>Zarasų rajono Sėlių kultūros bendrija „Sėla". Veiklų dalyvių sk./ bendra projektų vertė Eur.</t>
  </si>
  <si>
    <t>Projekto „Robonet" finansavimas. Apmokytų mokytojų sk./ mokymosi valandų sk./ robotikos būrelių sk./ mokinių būreliuose sk</t>
  </si>
  <si>
    <t>Zarasų HUB rinkodara, pasiekta auditorija Google ir FB priemonėmis, tūkst. žm./ dirbusių asmenų sk.</t>
  </si>
  <si>
    <t>„Zarasų interneto prekybos tinklas“</t>
  </si>
  <si>
    <t>VšĮ „Sprendimų centras". Veiklų dalyvių sk./ bendra projekto vertė Eur</t>
  </si>
  <si>
    <t>Išplėsti veikiančio kempingo „Zarasai” pajėgumus, teikti paslaugas ir vystyti infrastruktūrą</t>
  </si>
  <si>
    <t>Zarasų miesto skvero, esančio Vytauto g. 1B, Zarasuose, techninio projekto parengimas, vnt./ Sutvarkytos teritorijos plotas, kv. m</t>
  </si>
  <si>
    <t>1/0</t>
  </si>
  <si>
    <t>Lankytojų traukos centrų kūrimas</t>
  </si>
  <si>
    <t>Dvaro cokolio dažymas, kv.m.</t>
  </si>
  <si>
    <t>„Draugiška bendruomenė“</t>
  </si>
  <si>
    <t>„Atrask paguodą“</t>
  </si>
  <si>
    <t>„Reikalingi žmonės“</t>
  </si>
  <si>
    <t>„Smulkaus verslo konsultavimas Zarasuose“</t>
  </si>
  <si>
    <t>Kapitalo didinimui (projekto veiklos)</t>
  </si>
  <si>
    <t>1.1.</t>
  </si>
  <si>
    <t>ESB</t>
  </si>
  <si>
    <t>Darbdavių, gavusių kompensacija,  sk./ įdarbintų asmenų sk.</t>
  </si>
  <si>
    <t>7/10</t>
  </si>
  <si>
    <t xml:space="preserve"> PRIEMONIŲ  VYKDYMO  ATASKAITA UŽ 2021 METŲ IV KETVIRČIUS</t>
  </si>
  <si>
    <t>Mokėtinos sumos  ataskaitinių metų pradžiai</t>
  </si>
  <si>
    <t>2021 metų planas</t>
  </si>
  <si>
    <t xml:space="preserve">Faktiškai patirtos išlaidos per 2021 metus </t>
  </si>
  <si>
    <t xml:space="preserve">Iš viso faktiškai patirtos išlaidos  nuo ataskaitinių metų pradžios su mokėtinomis sumomis             (6 st.+11 st.) </t>
  </si>
  <si>
    <t>Plano vykdymas                  (7st.-15 st.)</t>
  </si>
  <si>
    <t>Mokėtinos sumos  ataskaitinių metų pabaigai</t>
  </si>
  <si>
    <t>Vertinimo kriterijus</t>
  </si>
  <si>
    <t>Pastabos</t>
  </si>
  <si>
    <t>Planuotos 2021 m. reikšmės</t>
  </si>
  <si>
    <t>Faktinės reikšmės</t>
  </si>
  <si>
    <t>9</t>
  </si>
  <si>
    <t>1691</t>
  </si>
  <si>
    <t>3382</t>
  </si>
  <si>
    <t>3/    6200</t>
  </si>
  <si>
    <t>18.66/60</t>
  </si>
  <si>
    <t>5/6</t>
  </si>
  <si>
    <t>0</t>
  </si>
  <si>
    <t>40/ 15000</t>
  </si>
  <si>
    <t>325,48</t>
  </si>
  <si>
    <t>1230</t>
  </si>
  <si>
    <t>14</t>
  </si>
  <si>
    <t>1/10/10</t>
  </si>
  <si>
    <t>1/20</t>
  </si>
  <si>
    <t>Įgyvendinimo proc.</t>
  </si>
  <si>
    <t>0/0/6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</si>
</sst>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_L_t"/>
    <numFmt numFmtId="165" formatCode="#,##0.0"/>
    <numFmt numFmtId="166" formatCode="0.0"/>
    <numFmt numFmtId="167" formatCode="#,##0.0\ _L_t"/>
    <numFmt numFmtId="168" formatCode="#,##0\ _L_t"/>
  </numFmts>
  <fonts count="14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TimesLT"/>
      <charset val="186"/>
    </font>
    <font>
      <i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Arial"/>
      <family val="2"/>
      <charset val="186"/>
    </font>
    <font>
      <sz val="10"/>
      <color rgb="FF0070C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6" fillId="0" borderId="0"/>
  </cellStyleXfs>
  <cellXfs count="504">
    <xf numFmtId="0" fontId="0" fillId="0" borderId="0" xfId="0"/>
    <xf numFmtId="0" fontId="3" fillId="0" borderId="0" xfId="0" applyFont="1" applyAlignment="1">
      <alignment vertical="top"/>
    </xf>
    <xf numFmtId="49" fontId="3" fillId="2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/>
    <xf numFmtId="49" fontId="2" fillId="0" borderId="2" xfId="0" applyNumberFormat="1" applyFont="1" applyFill="1" applyBorder="1" applyAlignment="1">
      <alignment vertical="top" wrapText="1"/>
    </xf>
    <xf numFmtId="49" fontId="2" fillId="0" borderId="2" xfId="0" applyNumberFormat="1" applyFont="1" applyBorder="1" applyAlignment="1">
      <alignment wrapText="1"/>
    </xf>
    <xf numFmtId="0" fontId="2" fillId="2" borderId="6" xfId="0" applyFont="1" applyFill="1" applyBorder="1" applyAlignment="1">
      <alignment wrapText="1"/>
    </xf>
    <xf numFmtId="49" fontId="2" fillId="2" borderId="4" xfId="0" applyNumberFormat="1" applyFont="1" applyFill="1" applyBorder="1" applyAlignment="1">
      <alignment vertical="top" wrapText="1"/>
    </xf>
    <xf numFmtId="0" fontId="2" fillId="2" borderId="7" xfId="0" applyFont="1" applyFill="1" applyBorder="1" applyAlignment="1">
      <alignment wrapText="1"/>
    </xf>
    <xf numFmtId="49" fontId="2" fillId="0" borderId="6" xfId="0" applyNumberFormat="1" applyFont="1" applyBorder="1" applyAlignment="1">
      <alignment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/>
    </xf>
    <xf numFmtId="0" fontId="2" fillId="4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right" vertical="top" textRotation="90" wrapText="1"/>
    </xf>
    <xf numFmtId="0" fontId="2" fillId="2" borderId="7" xfId="0" applyFont="1" applyFill="1" applyBorder="1" applyAlignment="1">
      <alignment horizontal="right" vertical="top" textRotation="90" wrapText="1"/>
    </xf>
    <xf numFmtId="49" fontId="2" fillId="0" borderId="6" xfId="0" applyNumberFormat="1" applyFont="1" applyBorder="1" applyAlignment="1">
      <alignment horizontal="right" vertical="top" textRotation="90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2" borderId="5" xfId="0" applyFont="1" applyFill="1" applyBorder="1" applyAlignment="1">
      <alignment wrapText="1"/>
    </xf>
    <xf numFmtId="0" fontId="2" fillId="2" borderId="15" xfId="0" applyFont="1" applyFill="1" applyBorder="1" applyAlignment="1">
      <alignment wrapText="1"/>
    </xf>
    <xf numFmtId="0" fontId="2" fillId="2" borderId="15" xfId="0" applyFont="1" applyFill="1" applyBorder="1" applyAlignment="1">
      <alignment horizontal="right" vertical="top" textRotation="90" wrapText="1"/>
    </xf>
    <xf numFmtId="49" fontId="2" fillId="0" borderId="10" xfId="0" applyNumberFormat="1" applyFont="1" applyFill="1" applyBorder="1" applyAlignment="1">
      <alignment vertical="top" wrapText="1"/>
    </xf>
    <xf numFmtId="49" fontId="2" fillId="0" borderId="14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2" xfId="0" applyNumberFormat="1" applyFont="1" applyBorder="1" applyAlignment="1">
      <alignment vertical="top" wrapText="1"/>
    </xf>
    <xf numFmtId="49" fontId="3" fillId="2" borderId="17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7" fontId="2" fillId="2" borderId="20" xfId="0" applyNumberFormat="1" applyFont="1" applyFill="1" applyBorder="1" applyAlignment="1">
      <alignment horizontal="center" vertical="top"/>
    </xf>
    <xf numFmtId="167" fontId="2" fillId="3" borderId="20" xfId="0" applyNumberFormat="1" applyFont="1" applyFill="1" applyBorder="1" applyAlignment="1">
      <alignment horizontal="center" vertical="top"/>
    </xf>
    <xf numFmtId="167" fontId="3" fillId="2" borderId="24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8" fontId="2" fillId="0" borderId="0" xfId="0" applyNumberFormat="1" applyFont="1" applyFill="1" applyAlignment="1">
      <alignment horizontal="center" vertical="top"/>
    </xf>
    <xf numFmtId="168" fontId="2" fillId="0" borderId="0" xfId="0" applyNumberFormat="1" applyFont="1" applyFill="1" applyBorder="1" applyAlignment="1">
      <alignment horizontal="center" vertical="top"/>
    </xf>
    <xf numFmtId="168" fontId="2" fillId="2" borderId="0" xfId="0" applyNumberFormat="1" applyFont="1" applyFill="1" applyBorder="1" applyAlignment="1">
      <alignment horizontal="center" vertical="top"/>
    </xf>
    <xf numFmtId="168" fontId="2" fillId="3" borderId="18" xfId="0" applyNumberFormat="1" applyFont="1" applyFill="1" applyBorder="1" applyAlignment="1">
      <alignment horizontal="center" vertical="top" wrapText="1"/>
    </xf>
    <xf numFmtId="167" fontId="3" fillId="2" borderId="25" xfId="0" applyNumberFormat="1" applyFont="1" applyFill="1" applyBorder="1" applyAlignment="1">
      <alignment horizontal="center" vertical="top"/>
    </xf>
    <xf numFmtId="167" fontId="3" fillId="2" borderId="26" xfId="0" applyNumberFormat="1" applyFont="1" applyFill="1" applyBorder="1" applyAlignment="1">
      <alignment horizontal="center" vertical="top"/>
    </xf>
    <xf numFmtId="167" fontId="3" fillId="0" borderId="27" xfId="0" applyNumberFormat="1" applyFont="1" applyFill="1" applyBorder="1" applyAlignment="1">
      <alignment horizontal="center" vertical="top"/>
    </xf>
    <xf numFmtId="167" fontId="3" fillId="2" borderId="10" xfId="0" applyNumberFormat="1" applyFont="1" applyFill="1" applyBorder="1" applyAlignment="1">
      <alignment horizontal="center" vertical="top"/>
    </xf>
    <xf numFmtId="167" fontId="3" fillId="2" borderId="5" xfId="0" applyNumberFormat="1" applyFont="1" applyFill="1" applyBorder="1" applyAlignment="1">
      <alignment horizontal="center" vertical="top"/>
    </xf>
    <xf numFmtId="167" fontId="3" fillId="0" borderId="15" xfId="0" applyNumberFormat="1" applyFont="1" applyFill="1" applyBorder="1" applyAlignment="1">
      <alignment horizontal="center" vertical="top"/>
    </xf>
    <xf numFmtId="167" fontId="2" fillId="2" borderId="30" xfId="0" applyNumberFormat="1" applyFont="1" applyFill="1" applyBorder="1" applyAlignment="1">
      <alignment horizontal="center" vertical="top"/>
    </xf>
    <xf numFmtId="167" fontId="3" fillId="4" borderId="25" xfId="0" applyNumberFormat="1" applyFont="1" applyFill="1" applyBorder="1" applyAlignment="1">
      <alignment horizontal="center" vertical="top"/>
    </xf>
    <xf numFmtId="167" fontId="3" fillId="2" borderId="2" xfId="0" applyNumberFormat="1" applyFont="1" applyFill="1" applyBorder="1" applyAlignment="1">
      <alignment horizontal="center" vertical="top"/>
    </xf>
    <xf numFmtId="167" fontId="3" fillId="2" borderId="33" xfId="0" applyNumberFormat="1" applyFont="1" applyFill="1" applyBorder="1" applyAlignment="1">
      <alignment horizontal="center" vertical="top"/>
    </xf>
    <xf numFmtId="167" fontId="3" fillId="2" borderId="12" xfId="0" applyNumberFormat="1" applyFont="1" applyFill="1" applyBorder="1" applyAlignment="1">
      <alignment horizontal="center" vertical="top"/>
    </xf>
    <xf numFmtId="167" fontId="3" fillId="0" borderId="6" xfId="0" applyNumberFormat="1" applyFont="1" applyFill="1" applyBorder="1" applyAlignment="1">
      <alignment horizontal="center" vertical="top"/>
    </xf>
    <xf numFmtId="167" fontId="3" fillId="0" borderId="23" xfId="0" applyNumberFormat="1" applyFont="1" applyFill="1" applyBorder="1" applyAlignment="1">
      <alignment horizontal="center" vertical="top"/>
    </xf>
    <xf numFmtId="167" fontId="2" fillId="2" borderId="33" xfId="0" applyNumberFormat="1" applyFont="1" applyFill="1" applyBorder="1" applyAlignment="1">
      <alignment horizontal="center" vertical="top"/>
    </xf>
    <xf numFmtId="167" fontId="3" fillId="2" borderId="31" xfId="0" applyNumberFormat="1" applyFont="1" applyFill="1" applyBorder="1" applyAlignment="1">
      <alignment horizontal="center" vertical="top"/>
    </xf>
    <xf numFmtId="167" fontId="3" fillId="2" borderId="28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horizontal="center" vertical="top"/>
    </xf>
    <xf numFmtId="167" fontId="3" fillId="2" borderId="15" xfId="0" applyNumberFormat="1" applyFont="1" applyFill="1" applyBorder="1" applyAlignment="1">
      <alignment horizontal="center" vertical="top"/>
    </xf>
    <xf numFmtId="167" fontId="3" fillId="2" borderId="6" xfId="0" applyNumberFormat="1" applyFont="1" applyFill="1" applyBorder="1" applyAlignment="1">
      <alignment horizontal="center" vertical="top"/>
    </xf>
    <xf numFmtId="167" fontId="3" fillId="0" borderId="2" xfId="0" applyNumberFormat="1" applyFont="1" applyFill="1" applyBorder="1" applyAlignment="1">
      <alignment horizontal="center" vertical="top"/>
    </xf>
    <xf numFmtId="167" fontId="3" fillId="0" borderId="11" xfId="0" applyNumberFormat="1" applyFont="1" applyBorder="1" applyAlignment="1">
      <alignment horizontal="center" vertical="top"/>
    </xf>
    <xf numFmtId="167" fontId="3" fillId="0" borderId="13" xfId="0" applyNumberFormat="1" applyFont="1" applyBorder="1" applyAlignment="1">
      <alignment horizontal="center" vertical="top"/>
    </xf>
    <xf numFmtId="167" fontId="3" fillId="0" borderId="6" xfId="0" applyNumberFormat="1" applyFont="1" applyBorder="1" applyAlignment="1">
      <alignment horizontal="center" vertical="top"/>
    </xf>
    <xf numFmtId="167" fontId="2" fillId="0" borderId="8" xfId="0" applyNumberFormat="1" applyFont="1" applyFill="1" applyBorder="1" applyAlignment="1">
      <alignment horizontal="center" vertical="top"/>
    </xf>
    <xf numFmtId="167" fontId="3" fillId="0" borderId="26" xfId="0" applyNumberFormat="1" applyFont="1" applyFill="1" applyBorder="1" applyAlignment="1">
      <alignment horizontal="center" vertical="top"/>
    </xf>
    <xf numFmtId="167" fontId="3" fillId="0" borderId="5" xfId="0" applyNumberFormat="1" applyFont="1" applyFill="1" applyBorder="1" applyAlignment="1">
      <alignment horizontal="center" vertical="top"/>
    </xf>
    <xf numFmtId="167" fontId="2" fillId="2" borderId="42" xfId="0" applyNumberFormat="1" applyFont="1" applyFill="1" applyBorder="1" applyAlignment="1">
      <alignment horizontal="center" vertical="top"/>
    </xf>
    <xf numFmtId="167" fontId="3" fillId="0" borderId="0" xfId="0" applyNumberFormat="1" applyFont="1" applyFill="1" applyBorder="1" applyAlignment="1">
      <alignment horizontal="center" vertical="top"/>
    </xf>
    <xf numFmtId="167" fontId="3" fillId="0" borderId="3" xfId="0" applyNumberFormat="1" applyFont="1" applyFill="1" applyBorder="1" applyAlignment="1">
      <alignment horizontal="center" vertical="top"/>
    </xf>
    <xf numFmtId="167" fontId="3" fillId="2" borderId="27" xfId="0" applyNumberFormat="1" applyFont="1" applyFill="1" applyBorder="1" applyAlignment="1">
      <alignment horizontal="center" vertical="top"/>
    </xf>
    <xf numFmtId="167" fontId="3" fillId="2" borderId="43" xfId="0" applyNumberFormat="1" applyFont="1" applyFill="1" applyBorder="1" applyAlignment="1">
      <alignment horizontal="center" vertical="top"/>
    </xf>
    <xf numFmtId="49" fontId="2" fillId="0" borderId="18" xfId="0" applyNumberFormat="1" applyFont="1" applyBorder="1" applyAlignment="1">
      <alignment horizontal="center" vertical="top" wrapText="1"/>
    </xf>
    <xf numFmtId="168" fontId="3" fillId="2" borderId="0" xfId="0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49" fontId="3" fillId="2" borderId="11" xfId="0" applyNumberFormat="1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/>
    </xf>
    <xf numFmtId="49" fontId="3" fillId="2" borderId="41" xfId="0" applyNumberFormat="1" applyFont="1" applyFill="1" applyBorder="1" applyAlignment="1">
      <alignment horizontal="left" vertical="top" wrapText="1"/>
    </xf>
    <xf numFmtId="0" fontId="3" fillId="2" borderId="27" xfId="0" applyFont="1" applyFill="1" applyBorder="1" applyAlignment="1">
      <alignment horizontal="left" vertical="top"/>
    </xf>
    <xf numFmtId="49" fontId="3" fillId="2" borderId="13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/>
    </xf>
    <xf numFmtId="49" fontId="3" fillId="0" borderId="11" xfId="0" applyNumberFormat="1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/>
    </xf>
    <xf numFmtId="49" fontId="3" fillId="0" borderId="41" xfId="0" applyNumberFormat="1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left" vertical="top"/>
    </xf>
    <xf numFmtId="49" fontId="3" fillId="0" borderId="13" xfId="0" applyNumberFormat="1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 wrapText="1"/>
    </xf>
    <xf numFmtId="0" fontId="3" fillId="2" borderId="31" xfId="0" applyFont="1" applyFill="1" applyBorder="1" applyAlignment="1">
      <alignment horizontal="left" vertical="top"/>
    </xf>
    <xf numFmtId="0" fontId="3" fillId="2" borderId="15" xfId="0" applyFont="1" applyFill="1" applyBorder="1" applyAlignment="1">
      <alignment horizontal="left" vertical="top"/>
    </xf>
    <xf numFmtId="49" fontId="3" fillId="0" borderId="13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3" fillId="0" borderId="43" xfId="0" applyFont="1" applyFill="1" applyBorder="1" applyAlignment="1">
      <alignment horizontal="left" vertical="top"/>
    </xf>
    <xf numFmtId="0" fontId="3" fillId="2" borderId="39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49" fontId="3" fillId="0" borderId="50" xfId="0" applyNumberFormat="1" applyFont="1" applyBorder="1" applyAlignment="1">
      <alignment horizontal="left" vertical="top" wrapText="1"/>
    </xf>
    <xf numFmtId="49" fontId="2" fillId="0" borderId="18" xfId="0" applyNumberFormat="1" applyFont="1" applyBorder="1" applyAlignment="1">
      <alignment horizontal="left" vertical="top" wrapText="1"/>
    </xf>
    <xf numFmtId="49" fontId="2" fillId="0" borderId="19" xfId="0" applyNumberFormat="1" applyFont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166" fontId="2" fillId="2" borderId="2" xfId="0" applyNumberFormat="1" applyFont="1" applyFill="1" applyBorder="1" applyAlignment="1">
      <alignment horizontal="left" vertical="top" wrapText="1"/>
    </xf>
    <xf numFmtId="1" fontId="3" fillId="2" borderId="2" xfId="1" applyNumberFormat="1" applyFont="1" applyFill="1" applyBorder="1" applyAlignment="1">
      <alignment horizontal="left" vertical="top" wrapText="1"/>
    </xf>
    <xf numFmtId="49" fontId="3" fillId="2" borderId="0" xfId="0" applyNumberFormat="1" applyFont="1" applyFill="1" applyBorder="1" applyAlignment="1">
      <alignment horizontal="left" vertical="top" wrapText="1"/>
    </xf>
    <xf numFmtId="49" fontId="3" fillId="4" borderId="26" xfId="0" applyNumberFormat="1" applyFont="1" applyFill="1" applyBorder="1" applyAlignment="1">
      <alignment horizontal="left" vertical="top" wrapText="1"/>
    </xf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49" fontId="2" fillId="0" borderId="1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wrapText="1"/>
    </xf>
    <xf numFmtId="49" fontId="2" fillId="2" borderId="6" xfId="0" applyNumberFormat="1" applyFont="1" applyFill="1" applyBorder="1" applyAlignment="1">
      <alignment horizontal="right" vertical="top" textRotation="90" wrapText="1"/>
    </xf>
    <xf numFmtId="49" fontId="2" fillId="2" borderId="18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right" vertical="top" textRotation="90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2" borderId="15" xfId="0" applyNumberFormat="1" applyFont="1" applyFill="1" applyBorder="1" applyAlignment="1">
      <alignment wrapText="1"/>
    </xf>
    <xf numFmtId="49" fontId="2" fillId="2" borderId="15" xfId="0" applyNumberFormat="1" applyFont="1" applyFill="1" applyBorder="1" applyAlignment="1">
      <alignment horizontal="right" vertical="top" textRotation="90" wrapText="1"/>
    </xf>
    <xf numFmtId="0" fontId="2" fillId="0" borderId="0" xfId="0" applyFont="1"/>
    <xf numFmtId="0" fontId="3" fillId="4" borderId="0" xfId="0" applyFont="1" applyFill="1" applyAlignment="1">
      <alignment vertical="top"/>
    </xf>
    <xf numFmtId="0" fontId="3" fillId="2" borderId="0" xfId="0" applyFont="1" applyFill="1" applyAlignment="1">
      <alignment horizontal="left" vertical="top" wrapText="1"/>
    </xf>
    <xf numFmtId="168" fontId="3" fillId="0" borderId="0" xfId="0" applyNumberFormat="1" applyFont="1" applyAlignment="1">
      <alignment horizontal="center" vertical="top"/>
    </xf>
    <xf numFmtId="49" fontId="2" fillId="0" borderId="53" xfId="0" applyNumberFormat="1" applyFont="1" applyFill="1" applyBorder="1" applyAlignment="1">
      <alignment horizontal="center" vertical="top" wrapText="1"/>
    </xf>
    <xf numFmtId="49" fontId="2" fillId="0" borderId="48" xfId="0" applyNumberFormat="1" applyFont="1" applyFill="1" applyBorder="1" applyAlignment="1">
      <alignment horizontal="left" vertical="top" wrapText="1"/>
    </xf>
    <xf numFmtId="49" fontId="2" fillId="2" borderId="53" xfId="0" applyNumberFormat="1" applyFont="1" applyFill="1" applyBorder="1" applyAlignment="1">
      <alignment horizontal="center" vertical="top" wrapText="1"/>
    </xf>
    <xf numFmtId="167" fontId="3" fillId="0" borderId="16" xfId="0" applyNumberFormat="1" applyFont="1" applyFill="1" applyBorder="1" applyAlignment="1">
      <alignment horizontal="center" vertical="top"/>
    </xf>
    <xf numFmtId="168" fontId="2" fillId="5" borderId="53" xfId="0" applyNumberFormat="1" applyFont="1" applyFill="1" applyBorder="1" applyAlignment="1">
      <alignment horizontal="center" vertical="top" wrapText="1"/>
    </xf>
    <xf numFmtId="0" fontId="2" fillId="4" borderId="8" xfId="0" applyFont="1" applyFill="1" applyBorder="1" applyAlignment="1"/>
    <xf numFmtId="0" fontId="2" fillId="4" borderId="18" xfId="0" applyFont="1" applyFill="1" applyBorder="1" applyAlignment="1"/>
    <xf numFmtId="0" fontId="2" fillId="4" borderId="18" xfId="0" applyFont="1" applyFill="1" applyBorder="1" applyAlignment="1">
      <alignment horizontal="right" vertical="top"/>
    </xf>
    <xf numFmtId="0" fontId="2" fillId="4" borderId="18" xfId="0" applyFont="1" applyFill="1" applyBorder="1" applyAlignment="1">
      <alignment horizontal="center" vertical="top"/>
    </xf>
    <xf numFmtId="0" fontId="2" fillId="4" borderId="18" xfId="0" applyFont="1" applyFill="1" applyBorder="1" applyAlignment="1">
      <alignment horizontal="left" vertical="top"/>
    </xf>
    <xf numFmtId="0" fontId="2" fillId="4" borderId="19" xfId="0" applyFont="1" applyFill="1" applyBorder="1" applyAlignment="1">
      <alignment horizontal="left" vertical="top"/>
    </xf>
    <xf numFmtId="167" fontId="2" fillId="4" borderId="35" xfId="0" applyNumberFormat="1" applyFont="1" applyFill="1" applyBorder="1" applyAlignment="1">
      <alignment horizontal="center" vertical="top"/>
    </xf>
    <xf numFmtId="166" fontId="2" fillId="4" borderId="0" xfId="0" applyNumberFormat="1" applyFont="1" applyFill="1"/>
    <xf numFmtId="0" fontId="2" fillId="2" borderId="2" xfId="0" applyFont="1" applyFill="1" applyBorder="1" applyAlignment="1"/>
    <xf numFmtId="0" fontId="3" fillId="0" borderId="0" xfId="0" applyFont="1" applyAlignment="1">
      <alignment horizontal="center" vertical="top"/>
    </xf>
    <xf numFmtId="167" fontId="2" fillId="2" borderId="51" xfId="0" applyNumberFormat="1" applyFont="1" applyFill="1" applyBorder="1" applyAlignment="1">
      <alignment horizontal="center" vertical="top"/>
    </xf>
    <xf numFmtId="167" fontId="2" fillId="2" borderId="52" xfId="0" applyNumberFormat="1" applyFont="1" applyFill="1" applyBorder="1" applyAlignment="1">
      <alignment horizontal="center" vertical="top"/>
    </xf>
    <xf numFmtId="167" fontId="2" fillId="2" borderId="54" xfId="0" applyNumberFormat="1" applyFont="1" applyFill="1" applyBorder="1" applyAlignment="1">
      <alignment horizontal="center" vertical="top"/>
    </xf>
    <xf numFmtId="167" fontId="3" fillId="2" borderId="32" xfId="0" applyNumberFormat="1" applyFont="1" applyFill="1" applyBorder="1" applyAlignment="1">
      <alignment horizontal="center" vertical="top"/>
    </xf>
    <xf numFmtId="167" fontId="3" fillId="2" borderId="3" xfId="0" applyNumberFormat="1" applyFont="1" applyFill="1" applyBorder="1" applyAlignment="1">
      <alignment horizontal="center" vertical="top"/>
    </xf>
    <xf numFmtId="167" fontId="3" fillId="2" borderId="16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>
      <alignment horizontal="left" vertical="top" wrapText="1"/>
    </xf>
    <xf numFmtId="167" fontId="3" fillId="2" borderId="11" xfId="0" applyNumberFormat="1" applyFont="1" applyFill="1" applyBorder="1" applyAlignment="1">
      <alignment horizontal="center" vertical="top"/>
    </xf>
    <xf numFmtId="0" fontId="3" fillId="4" borderId="5" xfId="0" applyFont="1" applyFill="1" applyBorder="1" applyAlignment="1">
      <alignment horizontal="center" vertical="top" wrapText="1"/>
    </xf>
    <xf numFmtId="49" fontId="3" fillId="4" borderId="11" xfId="0" applyNumberFormat="1" applyFont="1" applyFill="1" applyBorder="1" applyAlignment="1">
      <alignment vertical="top" wrapText="1"/>
    </xf>
    <xf numFmtId="0" fontId="3" fillId="4" borderId="15" xfId="0" applyFont="1" applyFill="1" applyBorder="1" applyAlignment="1">
      <alignment vertical="top"/>
    </xf>
    <xf numFmtId="0" fontId="3" fillId="4" borderId="0" xfId="0" applyFont="1" applyFill="1"/>
    <xf numFmtId="0" fontId="3" fillId="4" borderId="2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vertical="top"/>
    </xf>
    <xf numFmtId="0" fontId="3" fillId="4" borderId="2" xfId="0" applyFont="1" applyFill="1" applyBorder="1" applyAlignment="1">
      <alignment horizontal="center" vertical="top"/>
    </xf>
    <xf numFmtId="165" fontId="3" fillId="4" borderId="5" xfId="0" applyNumberFormat="1" applyFont="1" applyFill="1" applyBorder="1" applyAlignment="1">
      <alignment horizontal="center" vertical="top"/>
    </xf>
    <xf numFmtId="165" fontId="3" fillId="4" borderId="20" xfId="0" applyNumberFormat="1" applyFont="1" applyFill="1" applyBorder="1" applyAlignment="1">
      <alignment horizontal="center" vertical="top"/>
    </xf>
    <xf numFmtId="167" fontId="3" fillId="0" borderId="64" xfId="0" applyNumberFormat="1" applyFont="1" applyFill="1" applyBorder="1" applyAlignment="1">
      <alignment horizontal="center" vertical="top"/>
    </xf>
    <xf numFmtId="165" fontId="3" fillId="4" borderId="29" xfId="0" applyNumberFormat="1" applyFont="1" applyFill="1" applyBorder="1" applyAlignment="1">
      <alignment horizontal="center" vertical="top"/>
    </xf>
    <xf numFmtId="165" fontId="3" fillId="4" borderId="15" xfId="0" applyNumberFormat="1" applyFont="1" applyFill="1" applyBorder="1" applyAlignment="1">
      <alignment horizontal="center" vertical="top"/>
    </xf>
    <xf numFmtId="167" fontId="3" fillId="4" borderId="12" xfId="0" applyNumberFormat="1" applyFont="1" applyFill="1" applyBorder="1" applyAlignment="1">
      <alignment horizontal="center" vertical="top"/>
    </xf>
    <xf numFmtId="1" fontId="3" fillId="4" borderId="2" xfId="1" applyNumberFormat="1" applyFont="1" applyFill="1" applyBorder="1" applyAlignment="1">
      <alignment horizontal="left" vertical="top" wrapText="1"/>
    </xf>
    <xf numFmtId="167" fontId="3" fillId="4" borderId="10" xfId="0" applyNumberFormat="1" applyFont="1" applyFill="1" applyBorder="1" applyAlignment="1">
      <alignment horizontal="center" vertical="top"/>
    </xf>
    <xf numFmtId="167" fontId="3" fillId="2" borderId="0" xfId="0" applyNumberFormat="1" applyFont="1" applyFill="1" applyAlignment="1">
      <alignment horizontal="center" vertical="top"/>
    </xf>
    <xf numFmtId="49" fontId="3" fillId="0" borderId="2" xfId="0" applyNumberFormat="1" applyFont="1" applyBorder="1" applyAlignment="1">
      <alignment horizontal="left" vertical="top" wrapText="1"/>
    </xf>
    <xf numFmtId="167" fontId="3" fillId="0" borderId="3" xfId="0" applyNumberFormat="1" applyFont="1" applyBorder="1" applyAlignment="1">
      <alignment horizontal="center" vertical="top"/>
    </xf>
    <xf numFmtId="0" fontId="3" fillId="4" borderId="2" xfId="0" applyFont="1" applyFill="1" applyBorder="1" applyAlignment="1">
      <alignment horizontal="left" vertical="top" wrapText="1"/>
    </xf>
    <xf numFmtId="49" fontId="2" fillId="2" borderId="53" xfId="0" applyNumberFormat="1" applyFont="1" applyFill="1" applyBorder="1" applyAlignment="1">
      <alignment horizontal="left" vertical="top" wrapText="1"/>
    </xf>
    <xf numFmtId="49" fontId="2" fillId="2" borderId="48" xfId="0" applyNumberFormat="1" applyFont="1" applyFill="1" applyBorder="1" applyAlignment="1">
      <alignment horizontal="left" vertical="top" wrapText="1"/>
    </xf>
    <xf numFmtId="49" fontId="2" fillId="0" borderId="53" xfId="0" applyNumberFormat="1" applyFont="1" applyFill="1" applyBorder="1" applyAlignment="1">
      <alignment horizontal="left" vertical="top" wrapText="1"/>
    </xf>
    <xf numFmtId="49" fontId="3" fillId="0" borderId="15" xfId="0" applyNumberFormat="1" applyFont="1" applyFill="1" applyBorder="1" applyAlignment="1">
      <alignment horizontal="center" vertical="top" wrapText="1"/>
    </xf>
    <xf numFmtId="165" fontId="3" fillId="4" borderId="2" xfId="0" applyNumberFormat="1" applyFont="1" applyFill="1" applyBorder="1" applyAlignment="1">
      <alignment vertical="top" wrapText="1"/>
    </xf>
    <xf numFmtId="49" fontId="3" fillId="4" borderId="11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167" fontId="3" fillId="4" borderId="5" xfId="0" applyNumberFormat="1" applyFont="1" applyFill="1" applyBorder="1" applyAlignment="1">
      <alignment horizontal="center" vertical="top"/>
    </xf>
    <xf numFmtId="167" fontId="3" fillId="4" borderId="64" xfId="0" applyNumberFormat="1" applyFont="1" applyFill="1" applyBorder="1" applyAlignment="1">
      <alignment horizontal="center" vertical="top"/>
    </xf>
    <xf numFmtId="167" fontId="3" fillId="4" borderId="32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left" vertical="top" wrapText="1"/>
    </xf>
    <xf numFmtId="167" fontId="3" fillId="0" borderId="16" xfId="0" applyNumberFormat="1" applyFont="1" applyBorder="1" applyAlignment="1">
      <alignment horizontal="center" vertical="top"/>
    </xf>
    <xf numFmtId="167" fontId="3" fillId="2" borderId="13" xfId="0" applyNumberFormat="1" applyFont="1" applyFill="1" applyBorder="1" applyAlignment="1">
      <alignment horizontal="center" vertical="top"/>
    </xf>
    <xf numFmtId="167" fontId="3" fillId="4" borderId="34" xfId="0" applyNumberFormat="1" applyFont="1" applyFill="1" applyBorder="1" applyAlignment="1">
      <alignment horizontal="center" vertical="top"/>
    </xf>
    <xf numFmtId="167" fontId="3" fillId="2" borderId="17" xfId="0" applyNumberFormat="1" applyFont="1" applyFill="1" applyBorder="1" applyAlignment="1">
      <alignment horizontal="center" vertical="top"/>
    </xf>
    <xf numFmtId="0" fontId="3" fillId="2" borderId="45" xfId="0" applyFont="1" applyFill="1" applyBorder="1" applyAlignment="1">
      <alignment horizontal="left" vertical="top"/>
    </xf>
    <xf numFmtId="49" fontId="3" fillId="4" borderId="5" xfId="0" applyNumberFormat="1" applyFont="1" applyFill="1" applyBorder="1" applyAlignment="1">
      <alignment horizontal="center" vertical="top" wrapText="1"/>
    </xf>
    <xf numFmtId="49" fontId="3" fillId="4" borderId="0" xfId="0" applyNumberFormat="1" applyFont="1" applyFill="1" applyBorder="1" applyAlignment="1">
      <alignment horizontal="left" vertical="top" wrapText="1"/>
    </xf>
    <xf numFmtId="167" fontId="3" fillId="4" borderId="33" xfId="0" applyNumberFormat="1" applyFont="1" applyFill="1" applyBorder="1" applyAlignment="1">
      <alignment horizontal="center" vertical="top"/>
    </xf>
    <xf numFmtId="167" fontId="3" fillId="4" borderId="2" xfId="0" applyNumberFormat="1" applyFont="1" applyFill="1" applyBorder="1" applyAlignment="1">
      <alignment horizontal="center" vertical="top"/>
    </xf>
    <xf numFmtId="165" fontId="3" fillId="4" borderId="32" xfId="0" applyNumberFormat="1" applyFont="1" applyFill="1" applyBorder="1" applyAlignment="1">
      <alignment horizontal="center" vertical="top"/>
    </xf>
    <xf numFmtId="167" fontId="2" fillId="4" borderId="57" xfId="0" applyNumberFormat="1" applyFont="1" applyFill="1" applyBorder="1" applyAlignment="1">
      <alignment horizontal="center" vertical="top"/>
    </xf>
    <xf numFmtId="165" fontId="2" fillId="2" borderId="2" xfId="0" applyNumberFormat="1" applyFont="1" applyFill="1" applyBorder="1" applyAlignment="1">
      <alignment horizontal="left" vertical="top" wrapText="1"/>
    </xf>
    <xf numFmtId="165" fontId="3" fillId="4" borderId="2" xfId="0" applyNumberFormat="1" applyFont="1" applyFill="1" applyBorder="1" applyAlignment="1">
      <alignment horizontal="left" vertical="top" wrapText="1"/>
    </xf>
    <xf numFmtId="166" fontId="2" fillId="4" borderId="2" xfId="0" applyNumberFormat="1" applyFont="1" applyFill="1" applyBorder="1" applyAlignment="1">
      <alignment horizontal="left" vertical="top" wrapText="1"/>
    </xf>
    <xf numFmtId="165" fontId="3" fillId="0" borderId="21" xfId="0" applyNumberFormat="1" applyFont="1" applyFill="1" applyBorder="1" applyAlignment="1">
      <alignment horizontal="center" vertical="top"/>
    </xf>
    <xf numFmtId="49" fontId="3" fillId="2" borderId="26" xfId="0" applyNumberFormat="1" applyFont="1" applyFill="1" applyBorder="1" applyAlignment="1">
      <alignment horizontal="left" vertical="top" wrapText="1"/>
    </xf>
    <xf numFmtId="167" fontId="3" fillId="4" borderId="31" xfId="0" applyNumberFormat="1" applyFont="1" applyFill="1" applyBorder="1" applyAlignment="1">
      <alignment horizontal="center" vertical="top"/>
    </xf>
    <xf numFmtId="167" fontId="3" fillId="4" borderId="26" xfId="0" applyNumberFormat="1" applyFont="1" applyFill="1" applyBorder="1" applyAlignment="1">
      <alignment horizontal="center" vertical="top"/>
    </xf>
    <xf numFmtId="167" fontId="2" fillId="4" borderId="8" xfId="0" applyNumberFormat="1" applyFont="1" applyFill="1" applyBorder="1" applyAlignment="1">
      <alignment horizontal="center" vertical="top"/>
    </xf>
    <xf numFmtId="167" fontId="3" fillId="4" borderId="21" xfId="0" applyNumberFormat="1" applyFont="1" applyFill="1" applyBorder="1" applyAlignment="1">
      <alignment horizontal="center" vertical="top"/>
    </xf>
    <xf numFmtId="167" fontId="2" fillId="4" borderId="30" xfId="0" applyNumberFormat="1" applyFont="1" applyFill="1" applyBorder="1" applyAlignment="1">
      <alignment horizontal="center" vertical="top"/>
    </xf>
    <xf numFmtId="167" fontId="2" fillId="4" borderId="20" xfId="0" applyNumberFormat="1" applyFont="1" applyFill="1" applyBorder="1" applyAlignment="1">
      <alignment horizontal="center" vertical="top"/>
    </xf>
    <xf numFmtId="1" fontId="3" fillId="2" borderId="2" xfId="1" applyNumberFormat="1" applyFont="1" applyFill="1" applyBorder="1" applyAlignment="1">
      <alignment horizontal="center" vertical="top" wrapText="1"/>
    </xf>
    <xf numFmtId="165" fontId="3" fillId="4" borderId="2" xfId="0" applyNumberFormat="1" applyFont="1" applyFill="1" applyBorder="1" applyAlignment="1">
      <alignment horizontal="center" vertical="top" wrapText="1"/>
    </xf>
    <xf numFmtId="1" fontId="3" fillId="4" borderId="2" xfId="2" applyNumberFormat="1" applyFont="1" applyFill="1" applyBorder="1" applyAlignment="1">
      <alignment horizontal="left" vertical="top" wrapText="1"/>
    </xf>
    <xf numFmtId="3" fontId="3" fillId="4" borderId="2" xfId="0" applyNumberFormat="1" applyFont="1" applyFill="1" applyBorder="1" applyAlignment="1">
      <alignment horizontal="center" vertical="top" wrapText="1"/>
    </xf>
    <xf numFmtId="167" fontId="3" fillId="0" borderId="34" xfId="0" applyNumberFormat="1" applyFont="1" applyFill="1" applyBorder="1" applyAlignment="1">
      <alignment horizontal="center" vertical="top"/>
    </xf>
    <xf numFmtId="167" fontId="3" fillId="0" borderId="61" xfId="0" applyNumberFormat="1" applyFont="1" applyFill="1" applyBorder="1" applyAlignment="1">
      <alignment horizontal="center" vertical="top"/>
    </xf>
    <xf numFmtId="167" fontId="3" fillId="0" borderId="45" xfId="0" applyNumberFormat="1" applyFont="1" applyBorder="1" applyAlignment="1">
      <alignment horizontal="center" vertical="top"/>
    </xf>
    <xf numFmtId="49" fontId="3" fillId="4" borderId="41" xfId="0" applyNumberFormat="1" applyFont="1" applyFill="1" applyBorder="1" applyAlignment="1">
      <alignment horizontal="left" vertical="top" wrapText="1"/>
    </xf>
    <xf numFmtId="167" fontId="3" fillId="4" borderId="16" xfId="0" applyNumberFormat="1" applyFont="1" applyFill="1" applyBorder="1" applyAlignment="1">
      <alignment horizontal="center" vertical="top"/>
    </xf>
    <xf numFmtId="167" fontId="2" fillId="2" borderId="20" xfId="0" applyNumberFormat="1" applyFont="1" applyFill="1" applyBorder="1" applyAlignment="1">
      <alignment vertical="top"/>
    </xf>
    <xf numFmtId="167" fontId="2" fillId="4" borderId="35" xfId="0" applyNumberFormat="1" applyFont="1" applyFill="1" applyBorder="1" applyAlignment="1">
      <alignment vertical="top"/>
    </xf>
    <xf numFmtId="167" fontId="3" fillId="4" borderId="1" xfId="0" applyNumberFormat="1" applyFont="1" applyFill="1" applyBorder="1" applyAlignment="1">
      <alignment horizontal="center" vertical="top"/>
    </xf>
    <xf numFmtId="167" fontId="3" fillId="2" borderId="9" xfId="0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 applyAlignment="1"/>
    <xf numFmtId="0" fontId="2" fillId="4" borderId="0" xfId="0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left" vertical="top"/>
    </xf>
    <xf numFmtId="167" fontId="2" fillId="4" borderId="0" xfId="0" applyNumberFormat="1" applyFont="1" applyFill="1" applyBorder="1" applyAlignment="1">
      <alignment horizontal="center" vertical="top"/>
    </xf>
    <xf numFmtId="167" fontId="2" fillId="4" borderId="0" xfId="0" applyNumberFormat="1" applyFont="1" applyFill="1" applyBorder="1" applyAlignment="1">
      <alignment vertical="top"/>
    </xf>
    <xf numFmtId="167" fontId="3" fillId="4" borderId="11" xfId="0" applyNumberFormat="1" applyFont="1" applyFill="1" applyBorder="1" applyAlignment="1">
      <alignment horizontal="center" vertical="top"/>
    </xf>
    <xf numFmtId="166" fontId="3" fillId="2" borderId="2" xfId="1" applyNumberFormat="1" applyFont="1" applyFill="1" applyBorder="1" applyAlignment="1">
      <alignment horizontal="center" vertical="top" wrapText="1"/>
    </xf>
    <xf numFmtId="1" fontId="3" fillId="4" borderId="2" xfId="0" applyNumberFormat="1" applyFont="1" applyFill="1" applyBorder="1" applyAlignment="1">
      <alignment horizontal="center" vertical="top" wrapText="1"/>
    </xf>
    <xf numFmtId="49" fontId="3" fillId="4" borderId="17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4" borderId="3" xfId="0" applyFont="1" applyFill="1" applyBorder="1" applyAlignment="1">
      <alignment horizontal="left" vertical="top"/>
    </xf>
    <xf numFmtId="167" fontId="3" fillId="4" borderId="6" xfId="0" applyNumberFormat="1" applyFont="1" applyFill="1" applyBorder="1" applyAlignment="1">
      <alignment horizontal="center" vertical="top"/>
    </xf>
    <xf numFmtId="167" fontId="2" fillId="2" borderId="34" xfId="0" applyNumberFormat="1" applyFont="1" applyFill="1" applyBorder="1" applyAlignment="1">
      <alignment horizontal="center" vertical="top"/>
    </xf>
    <xf numFmtId="165" fontId="3" fillId="4" borderId="8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 wrapText="1"/>
    </xf>
    <xf numFmtId="166" fontId="2" fillId="0" borderId="0" xfId="0" applyNumberFormat="1" applyFont="1" applyFill="1" applyAlignment="1">
      <alignment horizontal="center" vertical="top"/>
    </xf>
    <xf numFmtId="166" fontId="2" fillId="2" borderId="0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Alignment="1">
      <alignment horizontal="center" vertical="top" wrapText="1"/>
    </xf>
    <xf numFmtId="166" fontId="2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1" fontId="3" fillId="4" borderId="2" xfId="1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166" fontId="3" fillId="2" borderId="0" xfId="0" applyNumberFormat="1" applyFont="1" applyFill="1" applyAlignment="1">
      <alignment horizontal="center" vertical="top" wrapText="1"/>
    </xf>
    <xf numFmtId="167" fontId="3" fillId="4" borderId="44" xfId="0" applyNumberFormat="1" applyFont="1" applyFill="1" applyBorder="1" applyAlignment="1">
      <alignment horizontal="center" vertical="top"/>
    </xf>
    <xf numFmtId="167" fontId="3" fillId="4" borderId="65" xfId="0" applyNumberFormat="1" applyFont="1" applyFill="1" applyBorder="1" applyAlignment="1">
      <alignment horizontal="center" vertical="top"/>
    </xf>
    <xf numFmtId="167" fontId="3" fillId="2" borderId="36" xfId="0" applyNumberFormat="1" applyFont="1" applyFill="1" applyBorder="1" applyAlignment="1">
      <alignment horizontal="center" vertical="top"/>
    </xf>
    <xf numFmtId="49" fontId="3" fillId="4" borderId="2" xfId="1" applyNumberFormat="1" applyFont="1" applyFill="1" applyBorder="1" applyAlignment="1">
      <alignment horizontal="center" vertical="top" wrapText="1"/>
    </xf>
    <xf numFmtId="0" fontId="3" fillId="4" borderId="27" xfId="0" applyFont="1" applyFill="1" applyBorder="1" applyAlignment="1">
      <alignment horizontal="left" vertical="top" wrapText="1"/>
    </xf>
    <xf numFmtId="167" fontId="3" fillId="4" borderId="27" xfId="0" applyNumberFormat="1" applyFont="1" applyFill="1" applyBorder="1" applyAlignment="1">
      <alignment horizontal="center" vertical="top"/>
    </xf>
    <xf numFmtId="49" fontId="3" fillId="4" borderId="2" xfId="2" applyNumberFormat="1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left" vertical="top" wrapText="1"/>
    </xf>
    <xf numFmtId="49" fontId="3" fillId="4" borderId="4" xfId="0" applyNumberFormat="1" applyFont="1" applyFill="1" applyBorder="1" applyAlignment="1">
      <alignment horizontal="center" vertical="top" wrapText="1"/>
    </xf>
    <xf numFmtId="165" fontId="2" fillId="4" borderId="2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/>
    </xf>
    <xf numFmtId="49" fontId="3" fillId="4" borderId="13" xfId="0" applyNumberFormat="1" applyFont="1" applyFill="1" applyBorder="1" applyAlignment="1">
      <alignment horizontal="left" vertical="top" wrapText="1"/>
    </xf>
    <xf numFmtId="167" fontId="3" fillId="4" borderId="3" xfId="0" applyNumberFormat="1" applyFont="1" applyFill="1" applyBorder="1" applyAlignment="1">
      <alignment horizontal="center" vertical="top"/>
    </xf>
    <xf numFmtId="0" fontId="3" fillId="4" borderId="1" xfId="0" applyFont="1" applyFill="1" applyBorder="1" applyAlignment="1">
      <alignment vertical="top"/>
    </xf>
    <xf numFmtId="167" fontId="3" fillId="4" borderId="0" xfId="0" applyNumberFormat="1" applyFont="1" applyFill="1" applyBorder="1" applyAlignment="1">
      <alignment horizontal="center" vertical="top"/>
    </xf>
    <xf numFmtId="167" fontId="7" fillId="4" borderId="5" xfId="0" applyNumberFormat="1" applyFont="1" applyFill="1" applyBorder="1" applyAlignment="1">
      <alignment horizontal="center" vertical="top"/>
    </xf>
    <xf numFmtId="0" fontId="3" fillId="4" borderId="27" xfId="0" applyFont="1" applyFill="1" applyBorder="1" applyAlignment="1">
      <alignment horizontal="left" vertical="top"/>
    </xf>
    <xf numFmtId="49" fontId="3" fillId="4" borderId="50" xfId="0" applyNumberFormat="1" applyFont="1" applyFill="1" applyBorder="1" applyAlignment="1">
      <alignment horizontal="left" vertical="top" wrapText="1"/>
    </xf>
    <xf numFmtId="167" fontId="3" fillId="4" borderId="61" xfId="0" applyNumberFormat="1" applyFont="1" applyFill="1" applyBorder="1" applyAlignment="1">
      <alignment horizontal="center" vertical="top"/>
    </xf>
    <xf numFmtId="167" fontId="3" fillId="4" borderId="45" xfId="0" applyNumberFormat="1" applyFont="1" applyFill="1" applyBorder="1" applyAlignment="1">
      <alignment horizontal="center" vertical="top"/>
    </xf>
    <xf numFmtId="0" fontId="3" fillId="4" borderId="16" xfId="0" applyFont="1" applyFill="1" applyBorder="1" applyAlignment="1">
      <alignment horizontal="left" vertical="top"/>
    </xf>
    <xf numFmtId="49" fontId="3" fillId="4" borderId="2" xfId="2" applyNumberFormat="1" applyFont="1" applyFill="1" applyBorder="1" applyAlignment="1">
      <alignment horizontal="center" vertical="top" wrapText="1"/>
    </xf>
    <xf numFmtId="167" fontId="3" fillId="4" borderId="15" xfId="0" applyNumberFormat="1" applyFont="1" applyFill="1" applyBorder="1" applyAlignment="1">
      <alignment horizontal="center" vertical="top"/>
    </xf>
    <xf numFmtId="167" fontId="2" fillId="4" borderId="54" xfId="0" applyNumberFormat="1" applyFont="1" applyFill="1" applyBorder="1" applyAlignment="1">
      <alignment horizontal="center" vertical="top"/>
    </xf>
    <xf numFmtId="167" fontId="2" fillId="4" borderId="51" xfId="0" applyNumberFormat="1" applyFont="1" applyFill="1" applyBorder="1" applyAlignment="1">
      <alignment horizontal="center" vertical="top"/>
    </xf>
    <xf numFmtId="167" fontId="2" fillId="4" borderId="52" xfId="0" applyNumberFormat="1" applyFont="1" applyFill="1" applyBorder="1" applyAlignment="1">
      <alignment horizontal="center" vertical="top"/>
    </xf>
    <xf numFmtId="167" fontId="3" fillId="4" borderId="58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vertical="top" wrapText="1"/>
    </xf>
    <xf numFmtId="49" fontId="3" fillId="4" borderId="5" xfId="0" applyNumberFormat="1" applyFont="1" applyFill="1" applyBorder="1" applyAlignment="1">
      <alignment vertical="top" wrapText="1"/>
    </xf>
    <xf numFmtId="49" fontId="3" fillId="4" borderId="2" xfId="0" applyNumberFormat="1" applyFont="1" applyFill="1" applyBorder="1" applyAlignment="1">
      <alignment vertical="top" wrapText="1"/>
    </xf>
    <xf numFmtId="167" fontId="3" fillId="0" borderId="32" xfId="0" applyNumberFormat="1" applyFont="1" applyBorder="1" applyAlignment="1">
      <alignment horizontal="center" vertical="top"/>
    </xf>
    <xf numFmtId="49" fontId="8" fillId="4" borderId="2" xfId="0" applyNumberFormat="1" applyFont="1" applyFill="1" applyBorder="1" applyAlignment="1">
      <alignment horizontal="center" vertical="top" wrapText="1"/>
    </xf>
    <xf numFmtId="168" fontId="2" fillId="3" borderId="19" xfId="0" applyNumberFormat="1" applyFont="1" applyFill="1" applyBorder="1" applyAlignment="1">
      <alignment horizontal="center" vertical="top" wrapText="1"/>
    </xf>
    <xf numFmtId="167" fontId="3" fillId="4" borderId="13" xfId="0" applyNumberFormat="1" applyFont="1" applyFill="1" applyBorder="1" applyAlignment="1">
      <alignment horizontal="center" vertical="top"/>
    </xf>
    <xf numFmtId="49" fontId="3" fillId="0" borderId="26" xfId="0" applyNumberFormat="1" applyFont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/>
    </xf>
    <xf numFmtId="168" fontId="2" fillId="5" borderId="0" xfId="0" applyNumberFormat="1" applyFont="1" applyFill="1" applyBorder="1" applyAlignment="1">
      <alignment horizontal="center" vertical="top" wrapText="1"/>
    </xf>
    <xf numFmtId="1" fontId="3" fillId="2" borderId="5" xfId="1" applyNumberFormat="1" applyFont="1" applyFill="1" applyBorder="1" applyAlignment="1">
      <alignment horizontal="left" vertical="top" wrapText="1"/>
    </xf>
    <xf numFmtId="166" fontId="3" fillId="2" borderId="5" xfId="1" applyNumberFormat="1" applyFont="1" applyFill="1" applyBorder="1" applyAlignment="1">
      <alignment horizontal="center" vertical="top" wrapText="1"/>
    </xf>
    <xf numFmtId="166" fontId="2" fillId="2" borderId="5" xfId="0" applyNumberFormat="1" applyFont="1" applyFill="1" applyBorder="1" applyAlignment="1">
      <alignment horizontal="center" vertical="top" wrapText="1"/>
    </xf>
    <xf numFmtId="0" fontId="2" fillId="4" borderId="0" xfId="0" applyFont="1" applyFill="1" applyAlignment="1">
      <alignment vertical="top"/>
    </xf>
    <xf numFmtId="49" fontId="2" fillId="4" borderId="47" xfId="0" applyNumberFormat="1" applyFont="1" applyFill="1" applyBorder="1" applyAlignment="1">
      <alignment horizontal="right" vertical="top" wrapText="1"/>
    </xf>
    <xf numFmtId="49" fontId="2" fillId="4" borderId="8" xfId="0" applyNumberFormat="1" applyFont="1" applyFill="1" applyBorder="1" applyAlignment="1">
      <alignment horizontal="right" vertical="top" wrapText="1"/>
    </xf>
    <xf numFmtId="0" fontId="2" fillId="4" borderId="54" xfId="0" applyFont="1" applyFill="1" applyBorder="1" applyAlignment="1">
      <alignment vertical="top"/>
    </xf>
    <xf numFmtId="0" fontId="2" fillId="4" borderId="0" xfId="0" applyFont="1" applyFill="1" applyBorder="1" applyAlignment="1">
      <alignment vertical="top"/>
    </xf>
    <xf numFmtId="0" fontId="3" fillId="6" borderId="2" xfId="0" applyFont="1" applyFill="1" applyBorder="1" applyAlignment="1">
      <alignment vertical="top" wrapText="1"/>
    </xf>
    <xf numFmtId="165" fontId="3" fillId="4" borderId="64" xfId="0" applyNumberFormat="1" applyFont="1" applyFill="1" applyBorder="1" applyAlignment="1">
      <alignment horizontal="center" vertical="top"/>
    </xf>
    <xf numFmtId="167" fontId="3" fillId="4" borderId="41" xfId="0" applyNumberFormat="1" applyFont="1" applyFill="1" applyBorder="1" applyAlignment="1">
      <alignment horizontal="center" vertical="top"/>
    </xf>
    <xf numFmtId="165" fontId="3" fillId="4" borderId="11" xfId="0" applyNumberFormat="1" applyFont="1" applyFill="1" applyBorder="1" applyAlignment="1">
      <alignment horizontal="center" vertical="top"/>
    </xf>
    <xf numFmtId="165" fontId="3" fillId="4" borderId="2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2" fillId="2" borderId="19" xfId="0" applyNumberFormat="1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49" fontId="3" fillId="4" borderId="5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167" fontId="3" fillId="2" borderId="21" xfId="0" applyNumberFormat="1" applyFont="1" applyFill="1" applyBorder="1" applyAlignment="1">
      <alignment horizontal="center" vertical="top"/>
    </xf>
    <xf numFmtId="167" fontId="2" fillId="3" borderId="8" xfId="0" applyNumberFormat="1" applyFont="1" applyFill="1" applyBorder="1" applyAlignment="1">
      <alignment horizontal="center" vertical="top"/>
    </xf>
    <xf numFmtId="167" fontId="2" fillId="2" borderId="8" xfId="0" applyNumberFormat="1" applyFont="1" applyFill="1" applyBorder="1" applyAlignment="1">
      <alignment horizontal="center" vertical="top"/>
    </xf>
    <xf numFmtId="0" fontId="3" fillId="4" borderId="2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167" fontId="3" fillId="2" borderId="21" xfId="0" applyNumberFormat="1" applyFont="1" applyFill="1" applyBorder="1" applyAlignment="1">
      <alignment horizontal="center" vertical="top"/>
    </xf>
    <xf numFmtId="167" fontId="2" fillId="3" borderId="8" xfId="0" applyNumberFormat="1" applyFont="1" applyFill="1" applyBorder="1" applyAlignment="1">
      <alignment horizontal="center" vertical="top"/>
    </xf>
    <xf numFmtId="167" fontId="2" fillId="2" borderId="8" xfId="0" applyNumberFormat="1" applyFont="1" applyFill="1" applyBorder="1" applyAlignment="1">
      <alignment horizontal="center" vertical="top"/>
    </xf>
    <xf numFmtId="166" fontId="3" fillId="0" borderId="0" xfId="0" applyNumberFormat="1" applyFont="1" applyFill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 wrapText="1"/>
    </xf>
    <xf numFmtId="167" fontId="8" fillId="4" borderId="12" xfId="0" applyNumberFormat="1" applyFont="1" applyFill="1" applyBorder="1" applyAlignment="1">
      <alignment horizontal="right" vertical="top"/>
    </xf>
    <xf numFmtId="167" fontId="8" fillId="4" borderId="6" xfId="0" applyNumberFormat="1" applyFont="1" applyFill="1" applyBorder="1" applyAlignment="1">
      <alignment horizontal="right" vertical="top"/>
    </xf>
    <xf numFmtId="167" fontId="3" fillId="0" borderId="2" xfId="0" applyNumberFormat="1" applyFont="1" applyBorder="1" applyAlignment="1">
      <alignment horizontal="right" vertical="top"/>
    </xf>
    <xf numFmtId="165" fontId="3" fillId="4" borderId="10" xfId="0" applyNumberFormat="1" applyFont="1" applyFill="1" applyBorder="1" applyAlignment="1">
      <alignment horizontal="center" vertical="top"/>
    </xf>
    <xf numFmtId="165" fontId="3" fillId="4" borderId="16" xfId="0" applyNumberFormat="1" applyFont="1" applyFill="1" applyBorder="1" applyAlignment="1">
      <alignment horizontal="center" vertical="top"/>
    </xf>
    <xf numFmtId="167" fontId="2" fillId="2" borderId="66" xfId="0" applyNumberFormat="1" applyFont="1" applyFill="1" applyBorder="1" applyAlignment="1">
      <alignment horizontal="center" vertical="top"/>
    </xf>
    <xf numFmtId="167" fontId="2" fillId="2" borderId="35" xfId="0" applyNumberFormat="1" applyFont="1" applyFill="1" applyBorder="1" applyAlignment="1">
      <alignment horizontal="center" vertical="top"/>
    </xf>
    <xf numFmtId="0" fontId="12" fillId="4" borderId="0" xfId="0" applyFont="1" applyFill="1"/>
    <xf numFmtId="167" fontId="10" fillId="4" borderId="9" xfId="0" applyNumberFormat="1" applyFont="1" applyFill="1" applyBorder="1" applyAlignment="1">
      <alignment horizontal="center" vertical="center" textRotation="90" wrapText="1"/>
    </xf>
    <xf numFmtId="49" fontId="2" fillId="0" borderId="30" xfId="0" applyNumberFormat="1" applyFont="1" applyBorder="1" applyAlignment="1">
      <alignment horizontal="center" vertical="center" wrapText="1"/>
    </xf>
    <xf numFmtId="49" fontId="2" fillId="0" borderId="51" xfId="0" applyNumberFormat="1" applyFont="1" applyBorder="1" applyAlignment="1">
      <alignment horizontal="center" vertical="center" wrapText="1"/>
    </xf>
    <xf numFmtId="168" fontId="2" fillId="0" borderId="30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13" fillId="4" borderId="2" xfId="0" applyNumberFormat="1" applyFont="1" applyFill="1" applyBorder="1" applyAlignment="1">
      <alignment horizontal="center" vertical="top" wrapText="1"/>
    </xf>
    <xf numFmtId="0" fontId="3" fillId="0" borderId="2" xfId="5" applyFont="1" applyBorder="1" applyAlignment="1">
      <alignment vertical="top" wrapText="1"/>
    </xf>
    <xf numFmtId="0" fontId="3" fillId="4" borderId="2" xfId="0" applyFont="1" applyFill="1" applyBorder="1" applyAlignment="1">
      <alignment vertical="top"/>
    </xf>
    <xf numFmtId="0" fontId="3" fillId="0" borderId="2" xfId="0" applyFont="1" applyBorder="1" applyAlignment="1">
      <alignment vertical="top"/>
    </xf>
    <xf numFmtId="49" fontId="3" fillId="4" borderId="2" xfId="4" applyNumberFormat="1" applyFont="1" applyFill="1" applyBorder="1" applyAlignment="1">
      <alignment horizontal="center" vertical="top" wrapText="1"/>
    </xf>
    <xf numFmtId="165" fontId="3" fillId="0" borderId="64" xfId="0" applyNumberFormat="1" applyFont="1" applyBorder="1" applyAlignment="1">
      <alignment horizontal="center" vertical="top"/>
    </xf>
    <xf numFmtId="167" fontId="3" fillId="0" borderId="27" xfId="0" applyNumberFormat="1" applyFont="1" applyBorder="1" applyAlignment="1">
      <alignment horizontal="center" vertical="top"/>
    </xf>
    <xf numFmtId="165" fontId="3" fillId="0" borderId="32" xfId="0" applyNumberFormat="1" applyFont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vertical="top" wrapText="1"/>
    </xf>
    <xf numFmtId="1" fontId="10" fillId="4" borderId="20" xfId="0" applyNumberFormat="1" applyFont="1" applyFill="1" applyBorder="1" applyAlignment="1">
      <alignment horizontal="center" vertical="top" wrapText="1"/>
    </xf>
    <xf numFmtId="49" fontId="3" fillId="7" borderId="2" xfId="0" applyNumberFormat="1" applyFont="1" applyFill="1" applyBorder="1" applyAlignment="1">
      <alignment horizontal="center" vertical="top" wrapText="1"/>
    </xf>
    <xf numFmtId="49" fontId="3" fillId="7" borderId="2" xfId="5" applyNumberFormat="1" applyFont="1" applyFill="1" applyBorder="1" applyAlignment="1">
      <alignment horizontal="center" vertical="top" wrapText="1"/>
    </xf>
    <xf numFmtId="49" fontId="3" fillId="7" borderId="2" xfId="6" applyNumberFormat="1" applyFont="1" applyFill="1" applyBorder="1" applyAlignment="1" applyProtection="1">
      <alignment horizontal="center" vertical="top" wrapText="1"/>
      <protection locked="0"/>
    </xf>
    <xf numFmtId="1" fontId="3" fillId="4" borderId="2" xfId="4" applyNumberFormat="1" applyFont="1" applyFill="1" applyBorder="1" applyAlignment="1">
      <alignment horizontal="left" vertical="top" wrapText="1"/>
    </xf>
    <xf numFmtId="49" fontId="3" fillId="7" borderId="2" xfId="6" applyNumberFormat="1" applyFont="1" applyFill="1" applyBorder="1" applyAlignment="1">
      <alignment horizontal="center" vertical="top" wrapText="1"/>
    </xf>
    <xf numFmtId="166" fontId="2" fillId="4" borderId="2" xfId="0" applyNumberFormat="1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right" vertical="top" textRotation="90" wrapText="1"/>
    </xf>
    <xf numFmtId="49" fontId="3" fillId="4" borderId="2" xfId="0" applyNumberFormat="1" applyFont="1" applyFill="1" applyBorder="1" applyAlignment="1">
      <alignment horizontal="left" vertical="top" wrapText="1"/>
    </xf>
    <xf numFmtId="49" fontId="2" fillId="4" borderId="40" xfId="0" applyNumberFormat="1" applyFont="1" applyFill="1" applyBorder="1" applyAlignment="1">
      <alignment horizontal="left" vertical="top" wrapText="1"/>
    </xf>
    <xf numFmtId="49" fontId="2" fillId="4" borderId="54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right" vertical="top" textRotation="90" wrapText="1"/>
    </xf>
    <xf numFmtId="49" fontId="2" fillId="2" borderId="54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2" fillId="0" borderId="40" xfId="0" applyNumberFormat="1" applyFont="1" applyFill="1" applyBorder="1" applyAlignment="1">
      <alignment horizontal="left" vertical="top" wrapText="1"/>
    </xf>
    <xf numFmtId="49" fontId="2" fillId="0" borderId="5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2" fillId="4" borderId="60" xfId="0" applyNumberFormat="1" applyFont="1" applyFill="1" applyBorder="1" applyAlignment="1">
      <alignment horizontal="left" vertical="top" wrapText="1"/>
    </xf>
    <xf numFmtId="49" fontId="2" fillId="4" borderId="59" xfId="0" applyNumberFormat="1" applyFont="1" applyFill="1" applyBorder="1" applyAlignment="1">
      <alignment horizontal="left" vertical="top" wrapText="1"/>
    </xf>
    <xf numFmtId="49" fontId="3" fillId="4" borderId="12" xfId="0" applyNumberFormat="1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0" fontId="10" fillId="4" borderId="36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61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textRotation="90" wrapText="1"/>
    </xf>
    <xf numFmtId="0" fontId="10" fillId="4" borderId="2" xfId="0" applyFont="1" applyFill="1" applyBorder="1" applyAlignment="1">
      <alignment horizontal="center" textRotation="90" wrapText="1"/>
    </xf>
    <xf numFmtId="0" fontId="10" fillId="4" borderId="4" xfId="0" applyFont="1" applyFill="1" applyBorder="1" applyAlignment="1">
      <alignment horizontal="center" textRotation="90" wrapText="1"/>
    </xf>
    <xf numFmtId="0" fontId="10" fillId="4" borderId="25" xfId="4" applyFont="1" applyFill="1" applyBorder="1" applyAlignment="1">
      <alignment horizontal="center" vertical="center" wrapText="1"/>
    </xf>
    <xf numFmtId="0" fontId="10" fillId="4" borderId="26" xfId="4" applyFont="1" applyFill="1" applyBorder="1" applyAlignment="1">
      <alignment horizontal="center" vertical="center" wrapText="1"/>
    </xf>
    <xf numFmtId="0" fontId="10" fillId="4" borderId="27" xfId="4" applyFont="1" applyFill="1" applyBorder="1" applyAlignment="1">
      <alignment horizontal="center" vertical="center" wrapText="1"/>
    </xf>
    <xf numFmtId="167" fontId="10" fillId="4" borderId="6" xfId="0" applyNumberFormat="1" applyFont="1" applyFill="1" applyBorder="1" applyAlignment="1">
      <alignment horizontal="center" vertical="center" wrapText="1"/>
    </xf>
    <xf numFmtId="167" fontId="10" fillId="4" borderId="13" xfId="0" applyNumberFormat="1" applyFont="1" applyFill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left" vertical="top" wrapText="1"/>
    </xf>
    <xf numFmtId="0" fontId="2" fillId="5" borderId="53" xfId="0" applyFont="1" applyFill="1" applyBorder="1" applyAlignment="1">
      <alignment horizontal="left" vertical="top" wrapText="1"/>
    </xf>
    <xf numFmtId="49" fontId="2" fillId="4" borderId="18" xfId="0" applyNumberFormat="1" applyFont="1" applyFill="1" applyBorder="1" applyAlignment="1">
      <alignment horizontal="left" vertical="top" wrapText="1"/>
    </xf>
    <xf numFmtId="49" fontId="2" fillId="4" borderId="19" xfId="0" applyNumberFormat="1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18" xfId="0" applyFont="1" applyFill="1" applyBorder="1" applyAlignment="1">
      <alignment horizontal="left" vertical="top" wrapText="1"/>
    </xf>
    <xf numFmtId="49" fontId="3" fillId="4" borderId="5" xfId="0" applyNumberFormat="1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right" vertical="top" textRotation="90" wrapText="1"/>
    </xf>
    <xf numFmtId="49" fontId="3" fillId="4" borderId="7" xfId="0" applyNumberFormat="1" applyFont="1" applyFill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49" fontId="3" fillId="4" borderId="15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9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textRotation="90" wrapText="1"/>
    </xf>
    <xf numFmtId="49" fontId="3" fillId="0" borderId="9" xfId="0" applyNumberFormat="1" applyFont="1" applyFill="1" applyBorder="1" applyAlignment="1">
      <alignment horizontal="center" vertical="top" textRotation="90" wrapText="1"/>
    </xf>
    <xf numFmtId="49" fontId="3" fillId="0" borderId="5" xfId="0" applyNumberFormat="1" applyFont="1" applyFill="1" applyBorder="1" applyAlignment="1">
      <alignment horizontal="center" vertical="top" textRotation="90" wrapText="1"/>
    </xf>
    <xf numFmtId="49" fontId="3" fillId="4" borderId="4" xfId="0" applyNumberFormat="1" applyFont="1" applyFill="1" applyBorder="1" applyAlignment="1">
      <alignment horizontal="left" vertical="top" wrapText="1"/>
    </xf>
    <xf numFmtId="49" fontId="3" fillId="4" borderId="9" xfId="0" applyNumberFormat="1" applyFont="1" applyFill="1" applyBorder="1" applyAlignment="1">
      <alignment horizontal="left" vertical="top" wrapText="1"/>
    </xf>
    <xf numFmtId="49" fontId="2" fillId="0" borderId="30" xfId="0" applyNumberFormat="1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right" vertical="top" textRotation="90" wrapText="1"/>
    </xf>
    <xf numFmtId="49" fontId="2" fillId="2" borderId="19" xfId="0" applyNumberFormat="1" applyFont="1" applyFill="1" applyBorder="1" applyAlignment="1">
      <alignment horizontal="left" vertical="top" wrapText="1"/>
    </xf>
    <xf numFmtId="49" fontId="3" fillId="0" borderId="14" xfId="0" applyNumberFormat="1" applyFont="1" applyFill="1" applyBorder="1" applyAlignment="1">
      <alignment horizontal="center" vertical="top" wrapText="1"/>
    </xf>
    <xf numFmtId="49" fontId="3" fillId="0" borderId="33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left" vertical="top" wrapText="1"/>
    </xf>
    <xf numFmtId="49" fontId="2" fillId="0" borderId="40" xfId="0" applyNumberFormat="1" applyFont="1" applyBorder="1" applyAlignment="1">
      <alignment horizontal="left" vertical="top" wrapText="1"/>
    </xf>
    <xf numFmtId="49" fontId="2" fillId="0" borderId="54" xfId="0" applyNumberFormat="1" applyFont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166" fontId="3" fillId="2" borderId="55" xfId="0" applyNumberFormat="1" applyFont="1" applyFill="1" applyBorder="1" applyAlignment="1">
      <alignment horizontal="center" vertical="top" wrapText="1"/>
    </xf>
    <xf numFmtId="49" fontId="10" fillId="4" borderId="46" xfId="0" applyNumberFormat="1" applyFont="1" applyFill="1" applyBorder="1" applyAlignment="1">
      <alignment horizontal="center" vertical="center" textRotation="90" wrapText="1"/>
    </xf>
    <xf numFmtId="49" fontId="10" fillId="4" borderId="35" xfId="0" applyNumberFormat="1" applyFont="1" applyFill="1" applyBorder="1" applyAlignment="1">
      <alignment horizontal="center" vertical="center" textRotation="90" wrapText="1"/>
    </xf>
    <xf numFmtId="167" fontId="10" fillId="4" borderId="48" xfId="0" applyNumberFormat="1" applyFont="1" applyFill="1" applyBorder="1" applyAlignment="1">
      <alignment horizontal="center" vertical="center" wrapText="1"/>
    </xf>
    <xf numFmtId="167" fontId="10" fillId="4" borderId="38" xfId="0" applyNumberFormat="1" applyFont="1" applyFill="1" applyBorder="1" applyAlignment="1">
      <alignment horizontal="center" vertical="center" wrapText="1"/>
    </xf>
    <xf numFmtId="167" fontId="10" fillId="4" borderId="63" xfId="0" applyNumberFormat="1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textRotation="90" wrapText="1"/>
    </xf>
    <xf numFmtId="0" fontId="10" fillId="4" borderId="2" xfId="0" applyFont="1" applyFill="1" applyBorder="1" applyAlignment="1">
      <alignment textRotation="90" wrapText="1"/>
    </xf>
    <xf numFmtId="0" fontId="10" fillId="4" borderId="4" xfId="0" applyFont="1" applyFill="1" applyBorder="1" applyAlignment="1">
      <alignment textRotation="90" wrapText="1"/>
    </xf>
    <xf numFmtId="1" fontId="10" fillId="4" borderId="25" xfId="0" applyNumberFormat="1" applyFont="1" applyFill="1" applyBorder="1" applyAlignment="1">
      <alignment horizontal="center" vertical="center" wrapText="1"/>
    </xf>
    <xf numFmtId="1" fontId="10" fillId="4" borderId="26" xfId="0" applyNumberFormat="1" applyFont="1" applyFill="1" applyBorder="1" applyAlignment="1">
      <alignment horizontal="center" vertical="center" wrapText="1"/>
    </xf>
    <xf numFmtId="1" fontId="10" fillId="4" borderId="27" xfId="0" applyNumberFormat="1" applyFont="1" applyFill="1" applyBorder="1" applyAlignment="1">
      <alignment horizontal="center" vertical="center" wrapText="1"/>
    </xf>
    <xf numFmtId="1" fontId="10" fillId="4" borderId="56" xfId="0" applyNumberFormat="1" applyFont="1" applyFill="1" applyBorder="1" applyAlignment="1">
      <alignment horizontal="center" vertical="center" wrapText="1"/>
    </xf>
    <xf numFmtId="1" fontId="10" fillId="4" borderId="44" xfId="0" applyNumberFormat="1" applyFont="1" applyFill="1" applyBorder="1" applyAlignment="1">
      <alignment horizontal="center" vertical="center" wrapText="1"/>
    </xf>
    <xf numFmtId="1" fontId="10" fillId="4" borderId="45" xfId="0" applyNumberFormat="1" applyFont="1" applyFill="1" applyBorder="1" applyAlignment="1">
      <alignment horizontal="center" vertical="center" wrapText="1"/>
    </xf>
    <xf numFmtId="167" fontId="11" fillId="4" borderId="46" xfId="0" applyNumberFormat="1" applyFont="1" applyFill="1" applyBorder="1" applyAlignment="1">
      <alignment horizontal="center" vertical="center" wrapText="1"/>
    </xf>
    <xf numFmtId="167" fontId="11" fillId="4" borderId="37" xfId="0" applyNumberFormat="1" applyFont="1" applyFill="1" applyBorder="1" applyAlignment="1">
      <alignment horizontal="center" vertical="center" wrapText="1"/>
    </xf>
    <xf numFmtId="167" fontId="11" fillId="4" borderId="35" xfId="0" applyNumberFormat="1" applyFont="1" applyFill="1" applyBorder="1" applyAlignment="1">
      <alignment horizontal="center" vertical="center" wrapText="1"/>
    </xf>
    <xf numFmtId="0" fontId="10" fillId="4" borderId="59" xfId="0" applyFont="1" applyFill="1" applyBorder="1" applyAlignment="1">
      <alignment horizontal="center" textRotation="90" wrapText="1"/>
    </xf>
    <xf numFmtId="0" fontId="10" fillId="4" borderId="43" xfId="0" applyFont="1" applyFill="1" applyBorder="1" applyAlignment="1">
      <alignment horizontal="center" textRotation="90" wrapText="1"/>
    </xf>
    <xf numFmtId="167" fontId="10" fillId="4" borderId="22" xfId="0" applyNumberFormat="1" applyFont="1" applyFill="1" applyBorder="1" applyAlignment="1">
      <alignment horizontal="center" vertical="center" wrapText="1"/>
    </xf>
    <xf numFmtId="167" fontId="10" fillId="4" borderId="23" xfId="0" applyNumberFormat="1" applyFont="1" applyFill="1" applyBorder="1" applyAlignment="1">
      <alignment horizontal="center" vertical="center" wrapText="1"/>
    </xf>
    <xf numFmtId="167" fontId="10" fillId="4" borderId="12" xfId="0" applyNumberFormat="1" applyFont="1" applyFill="1" applyBorder="1" applyAlignment="1">
      <alignment horizontal="center" vertical="center" textRotation="90" wrapText="1"/>
    </xf>
    <xf numFmtId="167" fontId="10" fillId="4" borderId="14" xfId="0" applyNumberFormat="1" applyFont="1" applyFill="1" applyBorder="1" applyAlignment="1">
      <alignment horizontal="center" vertical="center" textRotation="90" wrapText="1"/>
    </xf>
    <xf numFmtId="167" fontId="3" fillId="2" borderId="21" xfId="0" applyNumberFormat="1" applyFont="1" applyFill="1" applyBorder="1" applyAlignment="1">
      <alignment horizontal="center" vertical="top"/>
    </xf>
    <xf numFmtId="167" fontId="3" fillId="2" borderId="22" xfId="0" applyNumberFormat="1" applyFont="1" applyFill="1" applyBorder="1" applyAlignment="1">
      <alignment horizontal="center" vertical="top"/>
    </xf>
    <xf numFmtId="167" fontId="3" fillId="2" borderId="23" xfId="0" applyNumberFormat="1" applyFont="1" applyFill="1" applyBorder="1" applyAlignment="1">
      <alignment horizontal="center" vertical="top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167" fontId="10" fillId="4" borderId="46" xfId="0" applyNumberFormat="1" applyFont="1" applyFill="1" applyBorder="1" applyAlignment="1">
      <alignment horizontal="center" vertical="center" textRotation="90" wrapText="1"/>
    </xf>
    <xf numFmtId="167" fontId="10" fillId="4" borderId="37" xfId="0" applyNumberFormat="1" applyFont="1" applyFill="1" applyBorder="1" applyAlignment="1">
      <alignment horizontal="center" vertical="center" textRotation="90" wrapText="1"/>
    </xf>
    <xf numFmtId="167" fontId="10" fillId="4" borderId="35" xfId="0" applyNumberFormat="1" applyFont="1" applyFill="1" applyBorder="1" applyAlignment="1">
      <alignment horizontal="center" vertical="center" textRotation="90" wrapText="1"/>
    </xf>
    <xf numFmtId="0" fontId="10" fillId="4" borderId="28" xfId="0" applyFont="1" applyFill="1" applyBorder="1" applyAlignment="1">
      <alignment horizontal="center" vertical="center" textRotation="90" wrapText="1"/>
    </xf>
    <xf numFmtId="0" fontId="10" fillId="4" borderId="24" xfId="0" applyFont="1" applyFill="1" applyBorder="1" applyAlignment="1">
      <alignment horizontal="center" vertical="center" textRotation="90" wrapText="1"/>
    </xf>
    <xf numFmtId="0" fontId="10" fillId="4" borderId="62" xfId="0" applyFont="1" applyFill="1" applyBorder="1" applyAlignment="1">
      <alignment horizontal="center" vertical="center" textRotation="90" wrapText="1"/>
    </xf>
    <xf numFmtId="167" fontId="10" fillId="4" borderId="67" xfId="0" applyNumberFormat="1" applyFont="1" applyFill="1" applyBorder="1" applyAlignment="1">
      <alignment horizontal="center" vertical="center" textRotation="90" wrapText="1"/>
    </xf>
    <xf numFmtId="167" fontId="10" fillId="4" borderId="16" xfId="0" applyNumberFormat="1" applyFont="1" applyFill="1" applyBorder="1" applyAlignment="1">
      <alignment horizontal="center" vertical="center" textRotation="90" wrapText="1"/>
    </xf>
    <xf numFmtId="164" fontId="10" fillId="4" borderId="46" xfId="0" applyNumberFormat="1" applyFont="1" applyFill="1" applyBorder="1" applyAlignment="1">
      <alignment horizontal="center" vertical="center" wrapText="1"/>
    </xf>
    <xf numFmtId="164" fontId="10" fillId="4" borderId="35" xfId="0" applyNumberFormat="1" applyFont="1" applyFill="1" applyBorder="1" applyAlignment="1">
      <alignment horizontal="center" vertical="center" wrapText="1"/>
    </xf>
    <xf numFmtId="0" fontId="10" fillId="4" borderId="41" xfId="0" applyFont="1" applyFill="1" applyBorder="1" applyAlignment="1">
      <alignment textRotation="90" wrapText="1"/>
    </xf>
    <xf numFmtId="0" fontId="10" fillId="4" borderId="13" xfId="0" applyFont="1" applyFill="1" applyBorder="1" applyAlignment="1">
      <alignment textRotation="90" wrapText="1"/>
    </xf>
    <xf numFmtId="0" fontId="10" fillId="4" borderId="49" xfId="0" applyFont="1" applyFill="1" applyBorder="1" applyAlignment="1">
      <alignment textRotation="90" wrapText="1"/>
    </xf>
    <xf numFmtId="0" fontId="10" fillId="4" borderId="28" xfId="0" applyFont="1" applyFill="1" applyBorder="1" applyAlignment="1">
      <alignment textRotation="90" wrapText="1"/>
    </xf>
    <xf numFmtId="0" fontId="10" fillId="4" borderId="24" xfId="0" applyFont="1" applyFill="1" applyBorder="1" applyAlignment="1">
      <alignment textRotation="90" wrapText="1"/>
    </xf>
    <xf numFmtId="0" fontId="10" fillId="4" borderId="62" xfId="0" applyFont="1" applyFill="1" applyBorder="1" applyAlignment="1">
      <alignment textRotation="90" wrapText="1"/>
    </xf>
    <xf numFmtId="0" fontId="3" fillId="0" borderId="10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167" fontId="2" fillId="3" borderId="8" xfId="0" applyNumberFormat="1" applyFont="1" applyFill="1" applyBorder="1" applyAlignment="1">
      <alignment horizontal="center" vertical="top"/>
    </xf>
    <xf numFmtId="167" fontId="2" fillId="3" borderId="18" xfId="0" applyNumberFormat="1" applyFont="1" applyFill="1" applyBorder="1" applyAlignment="1">
      <alignment horizontal="center" vertical="top"/>
    </xf>
    <xf numFmtId="167" fontId="2" fillId="3" borderId="19" xfId="0" applyNumberFormat="1" applyFont="1" applyFill="1" applyBorder="1" applyAlignment="1">
      <alignment horizontal="center" vertical="top"/>
    </xf>
    <xf numFmtId="0" fontId="3" fillId="0" borderId="1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2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left" wrapText="1"/>
    </xf>
    <xf numFmtId="0" fontId="3" fillId="0" borderId="6" xfId="0" applyNumberFormat="1" applyFont="1" applyBorder="1" applyAlignment="1">
      <alignment horizontal="left" wrapText="1"/>
    </xf>
    <xf numFmtId="0" fontId="2" fillId="3" borderId="30" xfId="0" applyFont="1" applyFill="1" applyBorder="1" applyAlignment="1">
      <alignment horizontal="left" wrapText="1"/>
    </xf>
    <xf numFmtId="0" fontId="2" fillId="3" borderId="51" xfId="0" applyFont="1" applyFill="1" applyBorder="1" applyAlignment="1">
      <alignment horizontal="left" wrapText="1"/>
    </xf>
    <xf numFmtId="0" fontId="2" fillId="3" borderId="54" xfId="0" applyFont="1" applyFill="1" applyBorder="1" applyAlignment="1">
      <alignment horizontal="left" wrapText="1"/>
    </xf>
    <xf numFmtId="0" fontId="2" fillId="0" borderId="42" xfId="0" applyFont="1" applyBorder="1" applyAlignment="1">
      <alignment horizontal="left" wrapText="1"/>
    </xf>
    <xf numFmtId="0" fontId="2" fillId="0" borderId="36" xfId="0" applyFont="1" applyBorder="1" applyAlignment="1">
      <alignment horizontal="left" wrapText="1"/>
    </xf>
    <xf numFmtId="0" fontId="2" fillId="0" borderId="58" xfId="0" applyFont="1" applyBorder="1" applyAlignment="1">
      <alignment horizontal="left" wrapText="1"/>
    </xf>
    <xf numFmtId="49" fontId="3" fillId="4" borderId="2" xfId="0" applyNumberFormat="1" applyFont="1" applyFill="1" applyBorder="1" applyAlignment="1">
      <alignment horizontal="left" vertical="top" textRotation="90" wrapText="1"/>
    </xf>
    <xf numFmtId="167" fontId="2" fillId="2" borderId="8" xfId="0" applyNumberFormat="1" applyFont="1" applyFill="1" applyBorder="1" applyAlignment="1">
      <alignment horizontal="center" vertical="top"/>
    </xf>
    <xf numFmtId="167" fontId="2" fillId="2" borderId="18" xfId="0" applyNumberFormat="1" applyFont="1" applyFill="1" applyBorder="1" applyAlignment="1">
      <alignment horizontal="center" vertical="top"/>
    </xf>
    <xf numFmtId="167" fontId="2" fillId="2" borderId="19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left" vertical="top" wrapText="1"/>
    </xf>
    <xf numFmtId="49" fontId="3" fillId="4" borderId="40" xfId="0" applyNumberFormat="1" applyFont="1" applyFill="1" applyBorder="1" applyAlignment="1">
      <alignment horizontal="center" vertical="top" wrapText="1"/>
    </xf>
    <xf numFmtId="49" fontId="3" fillId="4" borderId="54" xfId="0" applyNumberFormat="1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49" fontId="2" fillId="0" borderId="54" xfId="0" applyNumberFormat="1" applyFont="1" applyFill="1" applyBorder="1" applyAlignment="1">
      <alignment horizontal="left" vertical="top" wrapText="1"/>
    </xf>
    <xf numFmtId="0" fontId="2" fillId="3" borderId="52" xfId="0" applyFont="1" applyFill="1" applyBorder="1" applyAlignment="1">
      <alignment horizontal="left" wrapText="1"/>
    </xf>
    <xf numFmtId="0" fontId="9" fillId="4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168" fontId="2" fillId="0" borderId="6" xfId="0" applyNumberFormat="1" applyFont="1" applyBorder="1" applyAlignment="1">
      <alignment horizontal="center" vertical="top"/>
    </xf>
    <xf numFmtId="168" fontId="2" fillId="0" borderId="13" xfId="0" applyNumberFormat="1" applyFont="1" applyBorder="1" applyAlignment="1">
      <alignment horizontal="center" vertical="top"/>
    </xf>
    <xf numFmtId="0" fontId="10" fillId="4" borderId="41" xfId="4" applyFont="1" applyFill="1" applyBorder="1" applyAlignment="1">
      <alignment horizontal="center" vertical="center" wrapText="1"/>
    </xf>
    <xf numFmtId="167" fontId="10" fillId="4" borderId="13" xfId="0" applyNumberFormat="1" applyFont="1" applyFill="1" applyBorder="1" applyAlignment="1">
      <alignment horizontal="center" vertical="center" textRotation="90" wrapText="1"/>
    </xf>
    <xf numFmtId="167" fontId="10" fillId="4" borderId="49" xfId="0" applyNumberFormat="1" applyFont="1" applyFill="1" applyBorder="1" applyAlignment="1">
      <alignment horizontal="center" vertical="center" textRotation="90" wrapText="1"/>
    </xf>
    <xf numFmtId="167" fontId="10" fillId="4" borderId="7" xfId="0" applyNumberFormat="1" applyFont="1" applyFill="1" applyBorder="1" applyAlignment="1">
      <alignment horizontal="center" vertical="center" textRotation="90" wrapText="1"/>
    </xf>
    <xf numFmtId="167" fontId="10" fillId="4" borderId="15" xfId="0" applyNumberFormat="1" applyFont="1" applyFill="1" applyBorder="1" applyAlignment="1">
      <alignment horizontal="center" vertical="center" textRotation="90" wrapText="1"/>
    </xf>
    <xf numFmtId="49" fontId="3" fillId="2" borderId="4" xfId="0" applyNumberFormat="1" applyFont="1" applyFill="1" applyBorder="1" applyAlignment="1">
      <alignment horizontal="center" vertical="top" textRotation="90" wrapText="1"/>
    </xf>
    <xf numFmtId="49" fontId="3" fillId="2" borderId="9" xfId="0" applyNumberFormat="1" applyFont="1" applyFill="1" applyBorder="1" applyAlignment="1">
      <alignment horizontal="center" vertical="top" textRotation="90" wrapText="1"/>
    </xf>
    <xf numFmtId="49" fontId="3" fillId="2" borderId="5" xfId="0" applyNumberFormat="1" applyFont="1" applyFill="1" applyBorder="1" applyAlignment="1">
      <alignment horizontal="center" vertical="top" textRotation="90" wrapText="1"/>
    </xf>
    <xf numFmtId="1" fontId="10" fillId="4" borderId="46" xfId="0" applyNumberFormat="1" applyFont="1" applyFill="1" applyBorder="1" applyAlignment="1">
      <alignment horizontal="center" vertical="center" textRotation="90" wrapText="1"/>
    </xf>
    <xf numFmtId="1" fontId="10" fillId="4" borderId="37" xfId="0" applyNumberFormat="1" applyFont="1" applyFill="1" applyBorder="1" applyAlignment="1">
      <alignment horizontal="center" vertical="center" textRotation="90" wrapText="1"/>
    </xf>
    <xf numFmtId="1" fontId="10" fillId="4" borderId="35" xfId="0" applyNumberFormat="1" applyFont="1" applyFill="1" applyBorder="1" applyAlignment="1">
      <alignment horizontal="center" vertical="center" textRotation="90" wrapText="1"/>
    </xf>
  </cellXfs>
  <cellStyles count="7">
    <cellStyle name="Aiškinamasis tekstas 2" xfId="6" xr:uid="{9F516E50-B827-4346-B609-A1BD82FCD407}"/>
    <cellStyle name="Įprastas" xfId="0" builtinId="0"/>
    <cellStyle name="Įprastas 2" xfId="5" xr:uid="{80787721-6DA3-41A0-831F-1BEB9C5E4E7A}"/>
    <cellStyle name="Normal 2" xfId="1" xr:uid="{00000000-0005-0000-0000-000001000000}"/>
    <cellStyle name="Normal 2 2" xfId="2" xr:uid="{00000000-0005-0000-0000-000002000000}"/>
    <cellStyle name="Normal 2 2 2" xfId="4" xr:uid="{0C67F47E-65F2-4BED-AA08-602659D16C01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A5F06E58-2273-4954-83CF-BB57C698BD9C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D50E7F7E-BEC1-4735-A511-FC566FC3E07C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40275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9AA8F2D1-8A0F-4955-9D91-08AB7FDF46C1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40275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64B2A5BB-4F17-458D-A52F-CD4DD60E8FDC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40275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18AC6721-E587-46BB-BE02-A0A1FCA2D898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40275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99B4BCE4-B4D1-4CA5-86D1-AD25595C3BF7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40275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C72F1456-C8FF-4D51-956B-AC2E819509F2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40275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681B6B7B-D39B-4624-9591-B68D90ABC10F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40275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F89843F9-1385-4FF6-B47B-9EB2E290B749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681477A7-85E3-4CEC-89E7-4BC91EBC9919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40275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782D54C-C9F4-4F5A-9F93-AA40F2FC9DFD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42973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1459BF3E-7547-43E9-8EB2-80664EFF1FB3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42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42973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51782683-DF70-4B1B-B34C-FF1D3E13C114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42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42973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2055179C-E605-4E5D-AB4B-C03C34923DFF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42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14398</xdr:rowOff>
    </xdr:to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661669BF-24FE-4652-97AC-42393DFBDCEB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14398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983AD026-AE66-4F77-9AE1-BA682C66B585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14398</xdr:rowOff>
    </xdr:to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587EC557-640E-468B-BD78-D4B63611E9B9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52498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FB6DFC6A-AB2E-48B5-B262-00B50F56637F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52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52498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B143C7E4-A8B4-43C5-A846-816EB19AAFD5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52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14398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2AA3BAEE-A6F9-4D29-95D4-2F55055947BB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14398</xdr:rowOff>
    </xdr:to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6D0B3759-BDEE-484D-A1EF-E69659FA7FED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14398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823F4F5A-4597-49D1-B9A3-ED6F555422E3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26304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21A099BA-8E82-4EF9-AAFF-5BAF43E28E5F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26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26304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FA1B455C-6734-4C35-80D4-26231BB7916A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26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26304</xdr:rowOff>
    </xdr:to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C6EDA7EE-90BB-4F63-8E65-2B3E56E1DE16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26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35829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C94E9B53-E28A-41D2-9DCB-4DDAFDD9A40E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35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35829</xdr:rowOff>
    </xdr:to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CC283121-483E-491A-BCD6-AD3E94C8986E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35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35829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9835EA28-28CA-443D-8937-54239D7B0952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35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35829</xdr:rowOff>
    </xdr:to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027C776A-53DA-4E22-89AB-FFA29CDBEA17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35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35829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2ABAA603-0053-4F6B-AF06-1772CBCCC76D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35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7254</xdr:rowOff>
    </xdr:to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1C7664E8-D1D3-4F93-9656-F57322986794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7254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F03C744A-78C5-4DC3-BDC1-64CFE16B99EB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7254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C0E17415-8037-46FA-9765-E0D5A5BBB649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45354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4959A07B-C6E0-4098-A84B-9A94C0597F3E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45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45354</xdr:rowOff>
    </xdr:to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CB458A2B-884E-4FB0-A298-E549880390B3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45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7254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80A2FC19-4AA5-40D9-9BF1-E29A20885A64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7254</xdr:rowOff>
    </xdr:to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5872BAA3-2D20-4385-A4A6-BF79D429DAF0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7254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D6E09673-22D2-4765-8D54-10654748E551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713B71D0-3761-4A10-8B44-69D8DEDCCB5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48720740-EF1E-4365-AFC1-C755057DFE3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95251</xdr:rowOff>
    </xdr:to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7068D5B9-5369-45A7-87DF-821E1B0EE6E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8207CE05-0809-4467-864A-C63B74719BF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95251</xdr:rowOff>
    </xdr:to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052FA1D7-9FE2-45E8-B644-51051ADA4F8F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41CD64B7-8226-4A59-9233-F0703B17BF29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95251</xdr:rowOff>
    </xdr:to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FE80D127-542A-4A1B-9BD4-A86AE6970CB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D8993838-534A-47EE-A18C-6B13BC94CDE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2A163501-44BD-43C1-AF91-F3E79D843DA3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2284A5C7-639D-4129-8206-B23AC34B159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104776</xdr:rowOff>
    </xdr:to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378962D7-75CD-429C-8C54-BE929C84EA8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762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104776</xdr:rowOff>
    </xdr:to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C714ECCB-53E2-4D85-A6C1-A3EA95B034C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762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59F3BC56-5910-41FC-AA6D-BC1840A6B01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82114BB3-CD5D-4F3E-AA86-CF36F0C404D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38BBA41F-D625-4586-A4C4-46AE0C5CD8A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86A54426-FB74-4615-A175-C3AAEED401D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2D34806A-1F07-48CA-9EB8-716F9C4A811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73346A4C-7536-4F0E-A6EB-91D75EA6227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1AF0B4AA-3EE9-4A4C-84F7-7E209FCB8A2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9E3D6F8E-48A9-45EF-A926-211E9C2DC771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03114BE2-7B95-443B-A15A-CAB217D2289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A7A5BA25-C871-4470-8339-B25ECE98B61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44E925B2-F0F9-41C2-A592-73355026E2A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25F36286-7026-4E6F-93EC-587F3023AB7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D46B1307-325B-4BFB-9B09-52A50B40D29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89A07F9E-8642-4689-A314-66A1BFACD8A1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76201</xdr:rowOff>
    </xdr:to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BDF37E18-1B39-4A07-A26F-CEB2ABEC5A8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76201</xdr:rowOff>
    </xdr:to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F117D839-9611-43B5-89CA-08B458E7113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AE132EF1-51D2-4F50-8BB8-FC6342B0D9E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A57A0A69-16D5-4BCF-A87E-536C222C1DD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0ED7D4E3-AC78-4099-B851-1881F7A75F1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ED352AA1-0588-4454-B8D2-E7A83000515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9937774F-9FFD-4958-8334-BEC22839168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539AEFC2-F8B8-4487-97F9-12CA8A13E0D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E64CCCFA-59A7-4F5F-A2BB-2AB049E17D39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78253520-55F9-4D97-AB16-8B5B4FA27A8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77CDC258-5CFA-4CDE-AF61-CCFB7B09242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51D3910E-D82D-46FC-9E88-E9E77DAE9BC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6EED3E03-074E-429D-A9BE-DE3F48F21DB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2D9543AB-A658-4681-BC0F-3A8321BC5BC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A3601430-1D32-4D24-9571-D390BB1F696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149E4321-25FE-40B0-A724-5B8B458B7E6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76203</xdr:rowOff>
    </xdr:to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9FC8BAE3-E881-4D80-B198-DF7D779F663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76203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5BB8361D-1B14-4871-B0E0-3AD55045304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2E5F7EC1-4328-42A7-A6D4-58146A22945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77E3AC77-83DD-464A-BBDD-EFB6217B160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2BE3A6B-0F0C-47F5-8EC6-EFBF30A3146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A0DD6B03-95CD-4147-9EB3-89A6DA83557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70E1A1C7-B019-416F-A048-177555F7CA1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C0CF4335-9675-4F0F-9911-A8D5E77C100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215B20D1-5AD7-4175-9E7E-5456A618C38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D88D7139-EF5E-4D34-86A5-DACF62981A5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2D6616EF-E191-4839-93D1-48B6B5B0AD2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2A4BB361-7D6E-4B46-8F60-E7F70C86574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BF925C8F-6BE9-4394-8659-9EF0913028A3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ABE9C86F-DB77-49AF-89D2-2EDE73A1694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FAF34D5C-1CAB-41D4-A84C-081D8CC443E3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10BF8FC8-CB92-41EA-92BA-FAD55E1B7ED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76204</xdr:rowOff>
    </xdr:to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A11A1195-B61D-41F3-B19B-A96FA46B49B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76204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477D6D80-F922-452D-AA71-7B4246F626C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6263B9CA-B1CE-42B2-96A1-41F954F84F4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922E44C8-4D99-48F2-9F2E-204CE2804C4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102" name="Text Box 2">
          <a:extLst>
            <a:ext uri="{FF2B5EF4-FFF2-40B4-BE49-F238E27FC236}">
              <a16:creationId xmlns:a16="http://schemas.microsoft.com/office/drawing/2014/main" id="{1F377B3A-38C3-4E0F-9B54-AE07388D65D3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B6FEF5B6-F8C3-4466-9D52-0EB437DAFD4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C5BB33B9-18ED-4094-AAEA-C9221F177EE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54027151-1DAF-4403-ADB0-FC2048E85679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106" name="Text Box 2">
          <a:extLst>
            <a:ext uri="{FF2B5EF4-FFF2-40B4-BE49-F238E27FC236}">
              <a16:creationId xmlns:a16="http://schemas.microsoft.com/office/drawing/2014/main" id="{F97590B2-D478-43B0-B1A3-839B0D0FA0B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07" name="Text Box 2">
          <a:extLst>
            <a:ext uri="{FF2B5EF4-FFF2-40B4-BE49-F238E27FC236}">
              <a16:creationId xmlns:a16="http://schemas.microsoft.com/office/drawing/2014/main" id="{3BDBC11E-A04B-4251-8088-7B31165F2999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108" name="Text Box 2">
          <a:extLst>
            <a:ext uri="{FF2B5EF4-FFF2-40B4-BE49-F238E27FC236}">
              <a16:creationId xmlns:a16="http://schemas.microsoft.com/office/drawing/2014/main" id="{0F939770-C4DF-4D14-9B70-62B0E9779D6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F5A9B2EE-40DD-4059-B802-0BCBE211898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779DC864-1E54-4588-9752-BD523791190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11" name="Text Box 2">
          <a:extLst>
            <a:ext uri="{FF2B5EF4-FFF2-40B4-BE49-F238E27FC236}">
              <a16:creationId xmlns:a16="http://schemas.microsoft.com/office/drawing/2014/main" id="{AA59FF50-2F92-4C8B-8787-7639E1D171B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12" name="Text Box 2">
          <a:extLst>
            <a:ext uri="{FF2B5EF4-FFF2-40B4-BE49-F238E27FC236}">
              <a16:creationId xmlns:a16="http://schemas.microsoft.com/office/drawing/2014/main" id="{B438914A-6CA0-4A21-B356-73F9FF3251D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37134A74-2122-49CA-A086-0848506FFE8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63835</xdr:rowOff>
    </xdr:to>
    <xdr:sp macro="" textlink="">
      <xdr:nvSpPr>
        <xdr:cNvPr id="114" name="Text Box 2">
          <a:extLst>
            <a:ext uri="{FF2B5EF4-FFF2-40B4-BE49-F238E27FC236}">
              <a16:creationId xmlns:a16="http://schemas.microsoft.com/office/drawing/2014/main" id="{7460AF22-F97A-4F3A-91EA-AB0B85512A1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63835</xdr:rowOff>
    </xdr:to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D41205A4-588A-486A-8E73-555F17AFBA7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81D1AC6E-5763-4A7C-846E-0C0DAB88A18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17" name="Text Box 2">
          <a:extLst>
            <a:ext uri="{FF2B5EF4-FFF2-40B4-BE49-F238E27FC236}">
              <a16:creationId xmlns:a16="http://schemas.microsoft.com/office/drawing/2014/main" id="{B34DE987-2026-4F59-B7DD-3E8A508DE2B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18" name="Text Box 2">
          <a:extLst>
            <a:ext uri="{FF2B5EF4-FFF2-40B4-BE49-F238E27FC236}">
              <a16:creationId xmlns:a16="http://schemas.microsoft.com/office/drawing/2014/main" id="{A837C62C-37FA-4D7E-9D60-8C2D710285B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19" name="Text Box 2">
          <a:extLst>
            <a:ext uri="{FF2B5EF4-FFF2-40B4-BE49-F238E27FC236}">
              <a16:creationId xmlns:a16="http://schemas.microsoft.com/office/drawing/2014/main" id="{A0716D3C-F4EB-4282-BAB1-76832BDEB4CF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15FA9052-60A4-4FBA-9E92-6A5111977001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21" name="Text Box 2">
          <a:extLst>
            <a:ext uri="{FF2B5EF4-FFF2-40B4-BE49-F238E27FC236}">
              <a16:creationId xmlns:a16="http://schemas.microsoft.com/office/drawing/2014/main" id="{C804AB93-7AFE-453E-A580-5CAB56431B6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6199CA53-C958-4381-B7D6-91618FC40BD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24E9A3CB-504F-45C4-A156-3F7711F3B28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F8570483-0BBA-4938-96A5-0F8C456329D1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459241DC-B9B9-4933-A7AE-E21A15251F0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D6970C5B-FC68-4317-8198-BD56E3D459B1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27" name="Text Box 2">
          <a:extLst>
            <a:ext uri="{FF2B5EF4-FFF2-40B4-BE49-F238E27FC236}">
              <a16:creationId xmlns:a16="http://schemas.microsoft.com/office/drawing/2014/main" id="{49232560-B9F8-4F7B-A6AF-0C99CE48386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AE3857A1-9966-4D60-A0B3-2D08CE6C983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FD0F15FC-24B6-4847-92B6-26E18E50294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72712</xdr:rowOff>
    </xdr:to>
    <xdr:sp macro="" textlink="">
      <xdr:nvSpPr>
        <xdr:cNvPr id="130" name="Text Box 2">
          <a:extLst>
            <a:ext uri="{FF2B5EF4-FFF2-40B4-BE49-F238E27FC236}">
              <a16:creationId xmlns:a16="http://schemas.microsoft.com/office/drawing/2014/main" id="{DFE70D81-2982-479A-9730-C1AEE4EF598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4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72712</xdr:rowOff>
    </xdr:to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72579B99-9727-40F8-88E5-A8DE2367FBA9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4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32" name="Text Box 2">
          <a:extLst>
            <a:ext uri="{FF2B5EF4-FFF2-40B4-BE49-F238E27FC236}">
              <a16:creationId xmlns:a16="http://schemas.microsoft.com/office/drawing/2014/main" id="{7182E6A6-F5A4-483D-9BC2-2E20A972115F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33" name="Text Box 2">
          <a:extLst>
            <a:ext uri="{FF2B5EF4-FFF2-40B4-BE49-F238E27FC236}">
              <a16:creationId xmlns:a16="http://schemas.microsoft.com/office/drawing/2014/main" id="{3C395DC1-882B-4654-B1EA-5818913BA779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7A2BB693-B0A0-461B-AD4A-A2C65A75BF1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A9C0210B-1BAD-4FDE-8C4D-B8E2EF455F1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2CE20D5D-5C0E-49ED-90D0-449BB850CB1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37" name="Text Box 2">
          <a:extLst>
            <a:ext uri="{FF2B5EF4-FFF2-40B4-BE49-F238E27FC236}">
              <a16:creationId xmlns:a16="http://schemas.microsoft.com/office/drawing/2014/main" id="{BEAA1CC5-0224-4045-8B38-6EB5E9C8A8D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557EC0B1-B8DF-4195-B21C-F9D4A156145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39" name="Text Box 2">
          <a:extLst>
            <a:ext uri="{FF2B5EF4-FFF2-40B4-BE49-F238E27FC236}">
              <a16:creationId xmlns:a16="http://schemas.microsoft.com/office/drawing/2014/main" id="{A0EFA692-76A9-44F6-86B7-17770C8F08E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FC531B0F-B90B-4DF8-B189-54BA367B46E1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41" name="Text Box 2">
          <a:extLst>
            <a:ext uri="{FF2B5EF4-FFF2-40B4-BE49-F238E27FC236}">
              <a16:creationId xmlns:a16="http://schemas.microsoft.com/office/drawing/2014/main" id="{5D8B38C6-5C82-4229-82FD-6B8B003E738F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142" name="Text Box 2">
          <a:extLst>
            <a:ext uri="{FF2B5EF4-FFF2-40B4-BE49-F238E27FC236}">
              <a16:creationId xmlns:a16="http://schemas.microsoft.com/office/drawing/2014/main" id="{1AF96356-2C47-4747-A5D5-A71BDEF6D1C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43" name="Text Box 2">
          <a:extLst>
            <a:ext uri="{FF2B5EF4-FFF2-40B4-BE49-F238E27FC236}">
              <a16:creationId xmlns:a16="http://schemas.microsoft.com/office/drawing/2014/main" id="{D1DD2C1C-77C3-4A0C-BF9C-DF6AB44CAED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44" name="Text Box 2">
          <a:extLst>
            <a:ext uri="{FF2B5EF4-FFF2-40B4-BE49-F238E27FC236}">
              <a16:creationId xmlns:a16="http://schemas.microsoft.com/office/drawing/2014/main" id="{BFCDA10C-770A-460F-B80D-339D9075262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45" name="Text Box 2">
          <a:extLst>
            <a:ext uri="{FF2B5EF4-FFF2-40B4-BE49-F238E27FC236}">
              <a16:creationId xmlns:a16="http://schemas.microsoft.com/office/drawing/2014/main" id="{4857AACE-D989-45BF-83ED-AB3BE1790D5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72713</xdr:rowOff>
    </xdr:to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7EC76F03-532E-4D8D-9775-C74C1441C42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4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72713</xdr:rowOff>
    </xdr:to>
    <xdr:sp macro="" textlink="">
      <xdr:nvSpPr>
        <xdr:cNvPr id="147" name="Text Box 2">
          <a:extLst>
            <a:ext uri="{FF2B5EF4-FFF2-40B4-BE49-F238E27FC236}">
              <a16:creationId xmlns:a16="http://schemas.microsoft.com/office/drawing/2014/main" id="{67DB386F-8868-4E44-AA13-13CDF53716D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4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48" name="Text Box 2">
          <a:extLst>
            <a:ext uri="{FF2B5EF4-FFF2-40B4-BE49-F238E27FC236}">
              <a16:creationId xmlns:a16="http://schemas.microsoft.com/office/drawing/2014/main" id="{84A58762-A75B-4828-B897-F9EE598C05F1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49" name="Text Box 2">
          <a:extLst>
            <a:ext uri="{FF2B5EF4-FFF2-40B4-BE49-F238E27FC236}">
              <a16:creationId xmlns:a16="http://schemas.microsoft.com/office/drawing/2014/main" id="{1A6E15D7-DBF6-4BAB-8F7A-455D545D31E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50" name="Text Box 2">
          <a:extLst>
            <a:ext uri="{FF2B5EF4-FFF2-40B4-BE49-F238E27FC236}">
              <a16:creationId xmlns:a16="http://schemas.microsoft.com/office/drawing/2014/main" id="{142B05DA-1A07-4F15-B151-4580F28553B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51" name="Text Box 2">
          <a:extLst>
            <a:ext uri="{FF2B5EF4-FFF2-40B4-BE49-F238E27FC236}">
              <a16:creationId xmlns:a16="http://schemas.microsoft.com/office/drawing/2014/main" id="{0CC95E26-751C-4C37-AA59-049BA52B33F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4B7C5237-A923-4532-98CA-A07435858FA3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apas3"/>
  <dimension ref="A1:Y178"/>
  <sheetViews>
    <sheetView tabSelected="1" topLeftCell="A140" zoomScale="73" zoomScaleNormal="73" workbookViewId="0">
      <selection activeCell="P20" sqref="P20"/>
    </sheetView>
  </sheetViews>
  <sheetFormatPr defaultColWidth="9.140625" defaultRowHeight="12.75"/>
  <cols>
    <col min="1" max="3" width="3.28515625" style="1" bestFit="1" customWidth="1"/>
    <col min="4" max="4" width="3.28515625" style="19" bestFit="1" customWidth="1"/>
    <col min="5" max="5" width="20.140625" style="116" customWidth="1"/>
    <col min="6" max="6" width="6.42578125" style="133" customWidth="1"/>
    <col min="7" max="7" width="6.5703125" style="20" customWidth="1"/>
    <col min="8" max="8" width="7.7109375" style="20" customWidth="1"/>
    <col min="9" max="10" width="10.28515625" style="70" customWidth="1"/>
    <col min="11" max="11" width="10.5703125" style="70" customWidth="1"/>
    <col min="12" max="12" width="8.28515625" style="70" customWidth="1"/>
    <col min="13" max="13" width="11.140625" style="70" customWidth="1"/>
    <col min="14" max="14" width="10.28515625" style="70" customWidth="1"/>
    <col min="15" max="15" width="10.5703125" style="70" customWidth="1"/>
    <col min="16" max="16" width="8.28515625" style="70" customWidth="1"/>
    <col min="17" max="17" width="11.140625" style="70" customWidth="1"/>
    <col min="18" max="19" width="10.28515625" style="118" customWidth="1"/>
    <col min="20" max="20" width="10" style="118" customWidth="1"/>
    <col min="21" max="21" width="26.7109375" style="117" customWidth="1"/>
    <col min="22" max="23" width="7.42578125" style="239" customWidth="1"/>
    <col min="24" max="24" width="4.85546875" style="239" customWidth="1"/>
    <col min="25" max="25" width="8.140625" style="20" customWidth="1"/>
    <col min="26" max="16384" width="9.140625" style="101"/>
  </cols>
  <sheetData>
    <row r="1" spans="1:25">
      <c r="A1" s="3"/>
      <c r="B1" s="3"/>
      <c r="C1" s="3"/>
      <c r="D1" s="11"/>
      <c r="E1" s="281"/>
      <c r="F1" s="33"/>
      <c r="G1" s="29"/>
      <c r="H1" s="29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29"/>
      <c r="V1" s="228"/>
      <c r="W1" s="311"/>
      <c r="X1" s="311"/>
      <c r="Y1" s="29"/>
    </row>
    <row r="2" spans="1:25" ht="15.75">
      <c r="A2" s="489" t="s">
        <v>52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90"/>
      <c r="R2" s="132" t="s">
        <v>82</v>
      </c>
      <c r="S2" s="491">
        <v>13</v>
      </c>
      <c r="T2" s="492"/>
      <c r="U2" s="95"/>
      <c r="V2" s="229"/>
      <c r="W2" s="229"/>
      <c r="X2" s="229"/>
    </row>
    <row r="3" spans="1:25" s="146" customFormat="1" ht="15.75">
      <c r="A3" s="488" t="s">
        <v>261</v>
      </c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  <c r="Q3" s="488"/>
      <c r="R3" s="488"/>
      <c r="S3" s="488"/>
      <c r="T3" s="488"/>
      <c r="U3" s="281"/>
      <c r="V3" s="281"/>
      <c r="W3" s="281"/>
      <c r="X3" s="281"/>
      <c r="Y3" s="281"/>
    </row>
    <row r="4" spans="1:25">
      <c r="A4" s="301"/>
      <c r="B4" s="301"/>
      <c r="C4" s="301"/>
      <c r="D4" s="301"/>
      <c r="E4" s="15"/>
      <c r="F4" s="15"/>
      <c r="G4" s="71"/>
      <c r="H4" s="71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71"/>
      <c r="V4" s="230"/>
      <c r="W4" s="230"/>
      <c r="X4" s="230"/>
      <c r="Y4" s="29"/>
    </row>
    <row r="5" spans="1:25">
      <c r="A5" s="406" t="s">
        <v>65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6"/>
      <c r="Q5" s="406"/>
      <c r="R5" s="406"/>
      <c r="S5" s="406"/>
      <c r="T5" s="406"/>
      <c r="U5" s="406"/>
      <c r="V5" s="406"/>
      <c r="W5" s="406"/>
      <c r="X5" s="406"/>
      <c r="Y5" s="406"/>
    </row>
    <row r="6" spans="1:25" ht="13.5" thickBot="1">
      <c r="A6" s="12"/>
      <c r="B6" s="12"/>
      <c r="C6" s="12"/>
      <c r="D6" s="13"/>
      <c r="E6" s="14"/>
      <c r="F6" s="15"/>
      <c r="G6" s="71"/>
      <c r="H6" s="71"/>
      <c r="I6" s="35"/>
      <c r="J6" s="35"/>
      <c r="K6" s="36"/>
      <c r="L6" s="36"/>
      <c r="M6" s="36"/>
      <c r="N6" s="35"/>
      <c r="O6" s="36"/>
      <c r="P6" s="36"/>
      <c r="Q6" s="36"/>
      <c r="R6" s="35"/>
      <c r="S6" s="35"/>
      <c r="T6" s="35"/>
      <c r="U6" s="96" t="s">
        <v>72</v>
      </c>
      <c r="V6" s="229"/>
      <c r="W6" s="407"/>
      <c r="X6" s="407"/>
      <c r="Y6" s="407"/>
    </row>
    <row r="7" spans="1:25" s="320" customFormat="1" ht="29.25" customHeight="1">
      <c r="A7" s="450" t="s">
        <v>0</v>
      </c>
      <c r="B7" s="447" t="s">
        <v>1</v>
      </c>
      <c r="C7" s="413" t="s">
        <v>2</v>
      </c>
      <c r="D7" s="413" t="s">
        <v>2</v>
      </c>
      <c r="E7" s="364" t="s">
        <v>3</v>
      </c>
      <c r="F7" s="367" t="s">
        <v>44</v>
      </c>
      <c r="G7" s="367" t="s">
        <v>4</v>
      </c>
      <c r="H7" s="425" t="s">
        <v>5</v>
      </c>
      <c r="I7" s="437" t="s">
        <v>262</v>
      </c>
      <c r="J7" s="370" t="s">
        <v>263</v>
      </c>
      <c r="K7" s="371"/>
      <c r="L7" s="371"/>
      <c r="M7" s="372"/>
      <c r="N7" s="493" t="s">
        <v>264</v>
      </c>
      <c r="O7" s="371"/>
      <c r="P7" s="371"/>
      <c r="Q7" s="371"/>
      <c r="R7" s="422" t="s">
        <v>265</v>
      </c>
      <c r="S7" s="410" t="s">
        <v>266</v>
      </c>
      <c r="T7" s="410" t="s">
        <v>267</v>
      </c>
      <c r="U7" s="416" t="s">
        <v>268</v>
      </c>
      <c r="V7" s="417"/>
      <c r="W7" s="418"/>
      <c r="X7" s="501" t="s">
        <v>269</v>
      </c>
      <c r="Y7" s="440" t="s">
        <v>67</v>
      </c>
    </row>
    <row r="8" spans="1:25" s="320" customFormat="1" ht="13.5" customHeight="1" thickBot="1">
      <c r="A8" s="451"/>
      <c r="B8" s="448"/>
      <c r="C8" s="414"/>
      <c r="D8" s="414"/>
      <c r="E8" s="365"/>
      <c r="F8" s="368"/>
      <c r="G8" s="368"/>
      <c r="H8" s="426"/>
      <c r="I8" s="438"/>
      <c r="J8" s="429" t="s">
        <v>6</v>
      </c>
      <c r="K8" s="373" t="s">
        <v>7</v>
      </c>
      <c r="L8" s="427"/>
      <c r="M8" s="428"/>
      <c r="N8" s="494" t="s">
        <v>6</v>
      </c>
      <c r="O8" s="373" t="s">
        <v>7</v>
      </c>
      <c r="P8" s="427"/>
      <c r="Q8" s="427"/>
      <c r="R8" s="423"/>
      <c r="S8" s="411"/>
      <c r="T8" s="411"/>
      <c r="U8" s="419"/>
      <c r="V8" s="420"/>
      <c r="W8" s="421"/>
      <c r="X8" s="502"/>
      <c r="Y8" s="441"/>
    </row>
    <row r="9" spans="1:25" s="320" customFormat="1" ht="12.75" customHeight="1">
      <c r="A9" s="451"/>
      <c r="B9" s="449"/>
      <c r="C9" s="415"/>
      <c r="D9" s="415"/>
      <c r="E9" s="365"/>
      <c r="F9" s="369"/>
      <c r="G9" s="369"/>
      <c r="H9" s="426"/>
      <c r="I9" s="438"/>
      <c r="J9" s="430"/>
      <c r="K9" s="373" t="s">
        <v>8</v>
      </c>
      <c r="L9" s="374"/>
      <c r="M9" s="443" t="s">
        <v>9</v>
      </c>
      <c r="N9" s="495"/>
      <c r="O9" s="373" t="s">
        <v>8</v>
      </c>
      <c r="P9" s="374"/>
      <c r="Q9" s="496" t="s">
        <v>9</v>
      </c>
      <c r="R9" s="423"/>
      <c r="S9" s="411"/>
      <c r="T9" s="411"/>
      <c r="U9" s="445" t="s">
        <v>35</v>
      </c>
      <c r="V9" s="408" t="s">
        <v>270</v>
      </c>
      <c r="W9" s="408" t="s">
        <v>271</v>
      </c>
      <c r="X9" s="502"/>
      <c r="Y9" s="441"/>
    </row>
    <row r="10" spans="1:25" s="320" customFormat="1" ht="61.5" customHeight="1" thickBot="1">
      <c r="A10" s="452"/>
      <c r="B10" s="449"/>
      <c r="C10" s="415"/>
      <c r="D10" s="415"/>
      <c r="E10" s="366"/>
      <c r="F10" s="369"/>
      <c r="G10" s="369"/>
      <c r="H10" s="426"/>
      <c r="I10" s="439"/>
      <c r="J10" s="430"/>
      <c r="K10" s="321" t="s">
        <v>8</v>
      </c>
      <c r="L10" s="321" t="s">
        <v>10</v>
      </c>
      <c r="M10" s="444"/>
      <c r="N10" s="495"/>
      <c r="O10" s="321" t="s">
        <v>8</v>
      </c>
      <c r="P10" s="321" t="s">
        <v>10</v>
      </c>
      <c r="Q10" s="497"/>
      <c r="R10" s="424"/>
      <c r="S10" s="412"/>
      <c r="T10" s="412"/>
      <c r="U10" s="446"/>
      <c r="V10" s="409"/>
      <c r="W10" s="409"/>
      <c r="X10" s="503"/>
      <c r="Y10" s="442"/>
    </row>
    <row r="11" spans="1:25" s="327" customFormat="1" ht="13.5" thickBot="1">
      <c r="A11" s="322" t="s">
        <v>11</v>
      </c>
      <c r="B11" s="323"/>
      <c r="C11" s="322"/>
      <c r="D11" s="322"/>
      <c r="E11" s="323" t="s">
        <v>12</v>
      </c>
      <c r="F11" s="322" t="s">
        <v>13</v>
      </c>
      <c r="G11" s="322" t="s">
        <v>14</v>
      </c>
      <c r="H11" s="323" t="s">
        <v>38</v>
      </c>
      <c r="I11" s="324">
        <v>6</v>
      </c>
      <c r="J11" s="324">
        <v>7</v>
      </c>
      <c r="K11" s="322" t="s">
        <v>39</v>
      </c>
      <c r="L11" s="323" t="s">
        <v>272</v>
      </c>
      <c r="M11" s="324">
        <v>10</v>
      </c>
      <c r="N11" s="324">
        <v>11</v>
      </c>
      <c r="O11" s="322" t="s">
        <v>15</v>
      </c>
      <c r="P11" s="323" t="s">
        <v>16</v>
      </c>
      <c r="Q11" s="324">
        <v>14</v>
      </c>
      <c r="R11" s="324">
        <v>15</v>
      </c>
      <c r="S11" s="322" t="s">
        <v>17</v>
      </c>
      <c r="T11" s="323" t="s">
        <v>102</v>
      </c>
      <c r="U11" s="324">
        <v>18</v>
      </c>
      <c r="V11" s="324">
        <v>19</v>
      </c>
      <c r="W11" s="325" t="s">
        <v>50</v>
      </c>
      <c r="X11" s="339">
        <v>21</v>
      </c>
      <c r="Y11" s="326" t="s">
        <v>158</v>
      </c>
    </row>
    <row r="12" spans="1:25" s="102" customFormat="1" ht="27" thickBot="1">
      <c r="A12" s="24" t="s">
        <v>18</v>
      </c>
      <c r="B12" s="21"/>
      <c r="C12" s="22"/>
      <c r="D12" s="23" t="s">
        <v>57</v>
      </c>
      <c r="E12" s="375" t="s">
        <v>59</v>
      </c>
      <c r="F12" s="376"/>
      <c r="G12" s="376"/>
      <c r="H12" s="376"/>
      <c r="I12" s="123"/>
      <c r="J12" s="123"/>
      <c r="K12" s="277"/>
      <c r="L12" s="277"/>
      <c r="M12" s="277"/>
      <c r="N12" s="123"/>
      <c r="O12" s="277"/>
      <c r="P12" s="277"/>
      <c r="Q12" s="277"/>
      <c r="R12" s="277"/>
      <c r="S12" s="277"/>
      <c r="T12" s="277"/>
      <c r="U12" s="278"/>
      <c r="V12" s="279"/>
      <c r="W12" s="280"/>
      <c r="X12" s="280"/>
      <c r="Y12" s="223"/>
    </row>
    <row r="13" spans="1:25" s="102" customFormat="1" ht="32.25" thickBot="1">
      <c r="A13" s="25" t="s">
        <v>18</v>
      </c>
      <c r="B13" s="7" t="s">
        <v>18</v>
      </c>
      <c r="C13" s="8"/>
      <c r="D13" s="17" t="s">
        <v>58</v>
      </c>
      <c r="E13" s="379" t="s">
        <v>115</v>
      </c>
      <c r="F13" s="380"/>
      <c r="G13" s="380"/>
      <c r="H13" s="380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98"/>
      <c r="V13" s="215"/>
      <c r="W13" s="231"/>
      <c r="X13" s="231"/>
      <c r="Y13" s="223"/>
    </row>
    <row r="14" spans="1:25" s="103" customFormat="1" ht="38.25">
      <c r="A14" s="362" t="s">
        <v>18</v>
      </c>
      <c r="B14" s="363" t="s">
        <v>18</v>
      </c>
      <c r="C14" s="363" t="s">
        <v>18</v>
      </c>
      <c r="D14" s="346" t="s">
        <v>98</v>
      </c>
      <c r="E14" s="381" t="s">
        <v>103</v>
      </c>
      <c r="F14" s="178" t="s">
        <v>11</v>
      </c>
      <c r="G14" s="167" t="s">
        <v>19</v>
      </c>
      <c r="H14" s="261" t="s">
        <v>95</v>
      </c>
      <c r="I14" s="157"/>
      <c r="J14" s="171">
        <v>82.4</v>
      </c>
      <c r="K14" s="189">
        <f>SUM(J14-M14)</f>
        <v>1</v>
      </c>
      <c r="L14" s="190"/>
      <c r="M14" s="245">
        <v>81.400000000000006</v>
      </c>
      <c r="N14" s="170">
        <v>82.4</v>
      </c>
      <c r="O14" s="189">
        <f>SUM(N14-Q14)</f>
        <v>1</v>
      </c>
      <c r="P14" s="190"/>
      <c r="Q14" s="245">
        <v>81.400000000000006</v>
      </c>
      <c r="R14" s="313">
        <f>SUM(I14+N14)</f>
        <v>82.4</v>
      </c>
      <c r="S14" s="314">
        <f>SUM(J14-R14)</f>
        <v>0</v>
      </c>
      <c r="T14" s="315"/>
      <c r="U14" s="246" t="s">
        <v>166</v>
      </c>
      <c r="V14" s="332" t="s">
        <v>280</v>
      </c>
      <c r="W14" s="262" t="s">
        <v>278</v>
      </c>
      <c r="X14" s="338"/>
      <c r="Y14" s="161" t="s">
        <v>55</v>
      </c>
    </row>
    <row r="15" spans="1:25" s="103" customFormat="1" ht="38.25">
      <c r="A15" s="362"/>
      <c r="B15" s="363"/>
      <c r="C15" s="363"/>
      <c r="D15" s="346"/>
      <c r="E15" s="381"/>
      <c r="F15" s="178" t="s">
        <v>11</v>
      </c>
      <c r="G15" s="167" t="s">
        <v>159</v>
      </c>
      <c r="H15" s="261" t="s">
        <v>95</v>
      </c>
      <c r="I15" s="157"/>
      <c r="J15" s="171"/>
      <c r="K15" s="263">
        <f>SUM(J15-M15)</f>
        <v>0</v>
      </c>
      <c r="L15" s="169"/>
      <c r="M15" s="203"/>
      <c r="N15" s="171"/>
      <c r="O15" s="263">
        <f>SUM(N15-Q15)</f>
        <v>0</v>
      </c>
      <c r="P15" s="169"/>
      <c r="Q15" s="203"/>
      <c r="R15" s="313">
        <f t="shared" ref="R15" si="0">SUM(I15+N15)</f>
        <v>0</v>
      </c>
      <c r="S15" s="314">
        <f t="shared" ref="S15:S20" si="1">SUM(J15-R15)</f>
        <v>0</v>
      </c>
      <c r="T15" s="315"/>
      <c r="U15" s="246" t="s">
        <v>135</v>
      </c>
      <c r="V15" s="312" t="s">
        <v>281</v>
      </c>
      <c r="W15" s="262" t="s">
        <v>278</v>
      </c>
      <c r="X15" s="338"/>
      <c r="Y15" s="161" t="s">
        <v>55</v>
      </c>
    </row>
    <row r="16" spans="1:25" s="103" customFormat="1" ht="13.5" thickBot="1">
      <c r="A16" s="362"/>
      <c r="B16" s="363"/>
      <c r="C16" s="363"/>
      <c r="D16" s="346"/>
      <c r="E16" s="347"/>
      <c r="F16" s="178" t="s">
        <v>11</v>
      </c>
      <c r="G16" s="167" t="s">
        <v>258</v>
      </c>
      <c r="H16" s="247" t="s">
        <v>95</v>
      </c>
      <c r="I16" s="157"/>
      <c r="J16" s="171">
        <v>393.3</v>
      </c>
      <c r="K16" s="263">
        <f>SUM(J16-M16)</f>
        <v>3.3000000000000114</v>
      </c>
      <c r="L16" s="169"/>
      <c r="M16" s="203">
        <v>390</v>
      </c>
      <c r="N16" s="171">
        <v>414.9</v>
      </c>
      <c r="O16" s="263">
        <f>SUM(N16-Q16)</f>
        <v>2.0999999999999659</v>
      </c>
      <c r="P16" s="169"/>
      <c r="Q16" s="203">
        <v>412.8</v>
      </c>
      <c r="R16" s="313">
        <f>SUM(I16+N16)</f>
        <v>414.9</v>
      </c>
      <c r="S16" s="314">
        <f t="shared" si="1"/>
        <v>-21.599999999999966</v>
      </c>
      <c r="T16" s="315"/>
      <c r="U16" s="246"/>
      <c r="V16" s="297"/>
      <c r="W16" s="297"/>
      <c r="X16" s="337"/>
      <c r="Y16" s="161" t="s">
        <v>55</v>
      </c>
    </row>
    <row r="17" spans="1:25" s="103" customFormat="1" ht="13.5" thickBot="1">
      <c r="A17" s="362"/>
      <c r="B17" s="363"/>
      <c r="C17" s="363"/>
      <c r="D17" s="346"/>
      <c r="E17" s="347"/>
      <c r="F17" s="297"/>
      <c r="G17" s="377" t="s">
        <v>23</v>
      </c>
      <c r="H17" s="378"/>
      <c r="I17" s="193">
        <f t="shared" ref="I17:M17" si="2">SUM(I14:I16)</f>
        <v>0</v>
      </c>
      <c r="J17" s="191">
        <f t="shared" si="2"/>
        <v>475.70000000000005</v>
      </c>
      <c r="K17" s="264">
        <f t="shared" si="2"/>
        <v>4.3000000000000114</v>
      </c>
      <c r="L17" s="265">
        <f t="shared" si="2"/>
        <v>0</v>
      </c>
      <c r="M17" s="266">
        <f t="shared" si="2"/>
        <v>471.4</v>
      </c>
      <c r="N17" s="191">
        <f t="shared" ref="N17:Q17" si="3">SUM(N14:N16)</f>
        <v>497.29999999999995</v>
      </c>
      <c r="O17" s="264">
        <f t="shared" si="3"/>
        <v>3.0999999999999659</v>
      </c>
      <c r="P17" s="265">
        <f t="shared" si="3"/>
        <v>0</v>
      </c>
      <c r="Q17" s="266">
        <f t="shared" si="3"/>
        <v>494.20000000000005</v>
      </c>
      <c r="R17" s="313">
        <f t="shared" ref="R17:R22" si="4">SUM(I17+N17)</f>
        <v>497.29999999999995</v>
      </c>
      <c r="S17" s="314">
        <f t="shared" si="1"/>
        <v>-21.599999999999909</v>
      </c>
      <c r="T17" s="315"/>
      <c r="U17" s="186"/>
      <c r="V17" s="236"/>
      <c r="W17" s="236"/>
      <c r="X17" s="236"/>
      <c r="Y17" s="250"/>
    </row>
    <row r="18" spans="1:25" s="103" customFormat="1" ht="51">
      <c r="A18" s="362" t="s">
        <v>18</v>
      </c>
      <c r="B18" s="363" t="s">
        <v>18</v>
      </c>
      <c r="C18" s="363" t="s">
        <v>24</v>
      </c>
      <c r="D18" s="346" t="s">
        <v>97</v>
      </c>
      <c r="E18" s="347" t="s">
        <v>190</v>
      </c>
      <c r="F18" s="297" t="s">
        <v>11</v>
      </c>
      <c r="G18" s="202" t="s">
        <v>19</v>
      </c>
      <c r="H18" s="257" t="s">
        <v>54</v>
      </c>
      <c r="I18" s="45"/>
      <c r="J18" s="170">
        <v>3</v>
      </c>
      <c r="K18" s="267">
        <f>SUM(J18-M18)</f>
        <v>3</v>
      </c>
      <c r="L18" s="190"/>
      <c r="M18" s="245"/>
      <c r="N18" s="170">
        <v>3</v>
      </c>
      <c r="O18" s="267">
        <f>SUM(N18-Q18)</f>
        <v>3</v>
      </c>
      <c r="P18" s="190"/>
      <c r="Q18" s="245"/>
      <c r="R18" s="313">
        <f t="shared" si="4"/>
        <v>3</v>
      </c>
      <c r="S18" s="314">
        <f t="shared" si="1"/>
        <v>0</v>
      </c>
      <c r="T18" s="315"/>
      <c r="U18" s="156" t="s">
        <v>120</v>
      </c>
      <c r="V18" s="243" t="s">
        <v>228</v>
      </c>
      <c r="W18" s="342" t="s">
        <v>283</v>
      </c>
      <c r="X18" s="344"/>
      <c r="Y18" s="161" t="s">
        <v>55</v>
      </c>
    </row>
    <row r="19" spans="1:25" s="103" customFormat="1" ht="51">
      <c r="A19" s="362"/>
      <c r="B19" s="363"/>
      <c r="C19" s="363"/>
      <c r="D19" s="346"/>
      <c r="E19" s="347"/>
      <c r="F19" s="300" t="s">
        <v>11</v>
      </c>
      <c r="G19" s="141" t="s">
        <v>19</v>
      </c>
      <c r="H19" s="77" t="s">
        <v>96</v>
      </c>
      <c r="I19" s="41"/>
      <c r="J19" s="171"/>
      <c r="K19" s="56">
        <f t="shared" ref="K19" si="5">SUM(J19-M19)</f>
        <v>0</v>
      </c>
      <c r="L19" s="169"/>
      <c r="M19" s="122"/>
      <c r="N19" s="171"/>
      <c r="O19" s="56">
        <f t="shared" ref="O19" si="6">SUM(N19-Q19)</f>
        <v>0</v>
      </c>
      <c r="P19" s="169"/>
      <c r="Q19" s="122"/>
      <c r="R19" s="313">
        <f t="shared" si="4"/>
        <v>0</v>
      </c>
      <c r="S19" s="314">
        <f t="shared" si="1"/>
        <v>0</v>
      </c>
      <c r="T19" s="315"/>
      <c r="U19" s="156" t="s">
        <v>132</v>
      </c>
      <c r="V19" s="297" t="s">
        <v>229</v>
      </c>
      <c r="W19" s="341" t="s">
        <v>286</v>
      </c>
      <c r="X19" s="340"/>
      <c r="Y19" s="224" t="s">
        <v>55</v>
      </c>
    </row>
    <row r="20" spans="1:25" s="103" customFormat="1" ht="39" thickBot="1">
      <c r="A20" s="362"/>
      <c r="B20" s="363"/>
      <c r="C20" s="363"/>
      <c r="D20" s="346"/>
      <c r="E20" s="347"/>
      <c r="F20" s="297" t="s">
        <v>11</v>
      </c>
      <c r="G20" s="252" t="s">
        <v>19</v>
      </c>
      <c r="H20" s="219" t="s">
        <v>54</v>
      </c>
      <c r="I20" s="155"/>
      <c r="J20" s="192">
        <v>1</v>
      </c>
      <c r="K20" s="220">
        <f>SUM(J20-M20)</f>
        <v>1</v>
      </c>
      <c r="L20" s="181"/>
      <c r="M20" s="253"/>
      <c r="N20" s="192">
        <v>1</v>
      </c>
      <c r="O20" s="220">
        <f>SUM(N20-Q20)</f>
        <v>1</v>
      </c>
      <c r="P20" s="181"/>
      <c r="Q20" s="253"/>
      <c r="R20" s="313">
        <f t="shared" si="4"/>
        <v>1</v>
      </c>
      <c r="S20" s="314">
        <f t="shared" si="1"/>
        <v>0</v>
      </c>
      <c r="T20" s="315"/>
      <c r="U20" s="156" t="s">
        <v>139</v>
      </c>
      <c r="V20" s="297" t="s">
        <v>210</v>
      </c>
      <c r="W20" s="341" t="s">
        <v>284</v>
      </c>
      <c r="X20" s="340"/>
      <c r="Y20" s="161" t="s">
        <v>55</v>
      </c>
    </row>
    <row r="21" spans="1:25" s="103" customFormat="1" ht="13.5" thickBot="1">
      <c r="A21" s="362"/>
      <c r="B21" s="363"/>
      <c r="C21" s="363"/>
      <c r="D21" s="346"/>
      <c r="E21" s="347"/>
      <c r="F21" s="297"/>
      <c r="G21" s="377" t="s">
        <v>23</v>
      </c>
      <c r="H21" s="378"/>
      <c r="I21" s="193">
        <f t="shared" ref="I21:M21" si="7">SUM(I18:I20)</f>
        <v>0</v>
      </c>
      <c r="J21" s="191">
        <f t="shared" si="7"/>
        <v>4</v>
      </c>
      <c r="K21" s="264">
        <f t="shared" si="7"/>
        <v>4</v>
      </c>
      <c r="L21" s="265">
        <f t="shared" si="7"/>
        <v>0</v>
      </c>
      <c r="M21" s="266">
        <f t="shared" si="7"/>
        <v>0</v>
      </c>
      <c r="N21" s="191">
        <f t="shared" ref="N21:Q21" si="8">SUM(N18:N20)</f>
        <v>4</v>
      </c>
      <c r="O21" s="264">
        <f t="shared" si="8"/>
        <v>4</v>
      </c>
      <c r="P21" s="265">
        <f t="shared" si="8"/>
        <v>0</v>
      </c>
      <c r="Q21" s="266">
        <f t="shared" si="8"/>
        <v>0</v>
      </c>
      <c r="R21" s="313">
        <f t="shared" si="4"/>
        <v>4</v>
      </c>
      <c r="S21" s="314">
        <f t="shared" ref="S21:S81" si="9">SUM(J21-R21)</f>
        <v>0</v>
      </c>
      <c r="T21" s="315"/>
      <c r="U21" s="186"/>
      <c r="V21" s="236"/>
      <c r="W21" s="236"/>
      <c r="X21" s="236"/>
      <c r="Y21" s="250"/>
    </row>
    <row r="22" spans="1:25" s="103" customFormat="1">
      <c r="A22" s="355" t="s">
        <v>18</v>
      </c>
      <c r="B22" s="356" t="s">
        <v>18</v>
      </c>
      <c r="C22" s="405" t="s">
        <v>25</v>
      </c>
      <c r="D22" s="382" t="s">
        <v>153</v>
      </c>
      <c r="E22" s="347" t="s">
        <v>141</v>
      </c>
      <c r="F22" s="300" t="s">
        <v>66</v>
      </c>
      <c r="G22" s="188" t="s">
        <v>19</v>
      </c>
      <c r="H22" s="75" t="s">
        <v>96</v>
      </c>
      <c r="I22" s="38"/>
      <c r="J22" s="170">
        <v>22</v>
      </c>
      <c r="K22" s="189">
        <f>SUM(J22-M22)</f>
        <v>22</v>
      </c>
      <c r="L22" s="190"/>
      <c r="M22" s="40"/>
      <c r="N22" s="170">
        <v>22</v>
      </c>
      <c r="O22" s="189">
        <f>SUM(N22-Q22)</f>
        <v>22</v>
      </c>
      <c r="P22" s="190"/>
      <c r="Q22" s="40"/>
      <c r="R22" s="313">
        <f t="shared" si="4"/>
        <v>22</v>
      </c>
      <c r="S22" s="314">
        <f t="shared" si="9"/>
        <v>0</v>
      </c>
      <c r="T22" s="315"/>
      <c r="U22" s="156" t="s">
        <v>118</v>
      </c>
      <c r="V22" s="297" t="s">
        <v>173</v>
      </c>
      <c r="W22" s="312" t="s">
        <v>173</v>
      </c>
      <c r="X22" s="337"/>
      <c r="Y22" s="168" t="s">
        <v>55</v>
      </c>
    </row>
    <row r="23" spans="1:25" s="103" customFormat="1" ht="76.5">
      <c r="A23" s="355"/>
      <c r="B23" s="356"/>
      <c r="C23" s="405"/>
      <c r="D23" s="382"/>
      <c r="E23" s="347"/>
      <c r="F23" s="300" t="s">
        <v>66</v>
      </c>
      <c r="G23" s="141" t="s">
        <v>19</v>
      </c>
      <c r="H23" s="77" t="s">
        <v>96</v>
      </c>
      <c r="I23" s="41"/>
      <c r="J23" s="171"/>
      <c r="K23" s="56">
        <f t="shared" ref="K23:K27" si="10">SUM(J23-M23)</f>
        <v>0</v>
      </c>
      <c r="L23" s="169"/>
      <c r="M23" s="122"/>
      <c r="N23" s="171"/>
      <c r="O23" s="56">
        <f t="shared" ref="O23:O27" si="11">SUM(N23-Q23)</f>
        <v>0</v>
      </c>
      <c r="P23" s="169"/>
      <c r="Q23" s="122"/>
      <c r="R23" s="313">
        <f t="shared" ref="R23:R83" si="12">SUM(I23+N23)</f>
        <v>0</v>
      </c>
      <c r="S23" s="314">
        <f t="shared" si="9"/>
        <v>0</v>
      </c>
      <c r="T23" s="315"/>
      <c r="U23" s="156" t="s">
        <v>151</v>
      </c>
      <c r="V23" s="297" t="s">
        <v>218</v>
      </c>
      <c r="W23" s="312" t="s">
        <v>218</v>
      </c>
      <c r="X23" s="337"/>
      <c r="Y23" s="168" t="s">
        <v>55</v>
      </c>
    </row>
    <row r="24" spans="1:25" s="103" customFormat="1" ht="38.25">
      <c r="A24" s="355"/>
      <c r="B24" s="356"/>
      <c r="C24" s="405"/>
      <c r="D24" s="382"/>
      <c r="E24" s="347"/>
      <c r="F24" s="300" t="s">
        <v>66</v>
      </c>
      <c r="G24" s="141" t="s">
        <v>19</v>
      </c>
      <c r="H24" s="77" t="s">
        <v>96</v>
      </c>
      <c r="I24" s="41"/>
      <c r="J24" s="171"/>
      <c r="K24" s="56">
        <f t="shared" si="10"/>
        <v>0</v>
      </c>
      <c r="L24" s="169"/>
      <c r="M24" s="122"/>
      <c r="N24" s="171"/>
      <c r="O24" s="56">
        <f t="shared" si="11"/>
        <v>0</v>
      </c>
      <c r="P24" s="169"/>
      <c r="Q24" s="122"/>
      <c r="R24" s="313">
        <f t="shared" si="12"/>
        <v>0</v>
      </c>
      <c r="S24" s="314">
        <f t="shared" si="9"/>
        <v>0</v>
      </c>
      <c r="T24" s="315"/>
      <c r="U24" s="156" t="s">
        <v>150</v>
      </c>
      <c r="V24" s="297" t="s">
        <v>12</v>
      </c>
      <c r="W24" s="312" t="s">
        <v>12</v>
      </c>
      <c r="X24" s="337"/>
      <c r="Y24" s="168" t="s">
        <v>55</v>
      </c>
    </row>
    <row r="25" spans="1:25" s="103" customFormat="1" ht="51">
      <c r="A25" s="355"/>
      <c r="B25" s="356"/>
      <c r="C25" s="405"/>
      <c r="D25" s="382"/>
      <c r="E25" s="347"/>
      <c r="F25" s="300" t="s">
        <v>66</v>
      </c>
      <c r="G25" s="141" t="s">
        <v>19</v>
      </c>
      <c r="H25" s="77" t="s">
        <v>96</v>
      </c>
      <c r="I25" s="41"/>
      <c r="J25" s="171"/>
      <c r="K25" s="56">
        <f t="shared" si="10"/>
        <v>0</v>
      </c>
      <c r="L25" s="169"/>
      <c r="M25" s="122"/>
      <c r="N25" s="171"/>
      <c r="O25" s="56">
        <f t="shared" si="11"/>
        <v>0</v>
      </c>
      <c r="P25" s="169"/>
      <c r="Q25" s="122"/>
      <c r="R25" s="313">
        <f t="shared" si="12"/>
        <v>0</v>
      </c>
      <c r="S25" s="314">
        <f t="shared" si="9"/>
        <v>0</v>
      </c>
      <c r="T25" s="315"/>
      <c r="U25" s="156" t="s">
        <v>131</v>
      </c>
      <c r="V25" s="297" t="s">
        <v>40</v>
      </c>
      <c r="W25" s="312" t="s">
        <v>40</v>
      </c>
      <c r="X25" s="337"/>
      <c r="Y25" s="168" t="s">
        <v>55</v>
      </c>
    </row>
    <row r="26" spans="1:25" s="103" customFormat="1" ht="51">
      <c r="A26" s="355"/>
      <c r="B26" s="356"/>
      <c r="C26" s="405"/>
      <c r="D26" s="382"/>
      <c r="E26" s="393"/>
      <c r="F26" s="300" t="s">
        <v>66</v>
      </c>
      <c r="G26" s="141" t="s">
        <v>19</v>
      </c>
      <c r="H26" s="77" t="s">
        <v>96</v>
      </c>
      <c r="I26" s="41"/>
      <c r="J26" s="171"/>
      <c r="K26" s="56">
        <f t="shared" si="10"/>
        <v>0</v>
      </c>
      <c r="L26" s="169"/>
      <c r="M26" s="122"/>
      <c r="N26" s="171"/>
      <c r="O26" s="56">
        <f t="shared" si="11"/>
        <v>0</v>
      </c>
      <c r="P26" s="169"/>
      <c r="Q26" s="122"/>
      <c r="R26" s="313">
        <f t="shared" si="12"/>
        <v>0</v>
      </c>
      <c r="S26" s="314">
        <f t="shared" si="9"/>
        <v>0</v>
      </c>
      <c r="T26" s="315"/>
      <c r="U26" s="156" t="s">
        <v>211</v>
      </c>
      <c r="V26" s="297" t="s">
        <v>185</v>
      </c>
      <c r="W26" s="312" t="s">
        <v>185</v>
      </c>
      <c r="X26" s="337"/>
      <c r="Y26" s="161" t="s">
        <v>55</v>
      </c>
    </row>
    <row r="27" spans="1:25" s="103" customFormat="1" ht="26.25" thickBot="1">
      <c r="A27" s="355"/>
      <c r="B27" s="356"/>
      <c r="C27" s="405"/>
      <c r="D27" s="382"/>
      <c r="E27" s="393"/>
      <c r="F27" s="300" t="s">
        <v>66</v>
      </c>
      <c r="G27" s="141" t="s">
        <v>19</v>
      </c>
      <c r="H27" s="77" t="s">
        <v>96</v>
      </c>
      <c r="I27" s="41"/>
      <c r="J27" s="171"/>
      <c r="K27" s="56">
        <f t="shared" si="10"/>
        <v>0</v>
      </c>
      <c r="L27" s="169"/>
      <c r="M27" s="122"/>
      <c r="N27" s="171"/>
      <c r="O27" s="56">
        <f t="shared" si="11"/>
        <v>0</v>
      </c>
      <c r="P27" s="169"/>
      <c r="Q27" s="122"/>
      <c r="R27" s="313">
        <f t="shared" si="12"/>
        <v>0</v>
      </c>
      <c r="S27" s="314">
        <f t="shared" si="9"/>
        <v>0</v>
      </c>
      <c r="T27" s="315"/>
      <c r="U27" s="156" t="s">
        <v>136</v>
      </c>
      <c r="V27" s="297" t="s">
        <v>11</v>
      </c>
      <c r="W27" s="297" t="s">
        <v>11</v>
      </c>
      <c r="X27" s="337"/>
      <c r="Y27" s="224" t="s">
        <v>55</v>
      </c>
    </row>
    <row r="28" spans="1:25" s="103" customFormat="1" ht="13.5" thickBot="1">
      <c r="A28" s="355"/>
      <c r="B28" s="356"/>
      <c r="C28" s="405"/>
      <c r="D28" s="382"/>
      <c r="E28" s="393"/>
      <c r="F28" s="2"/>
      <c r="G28" s="402" t="s">
        <v>23</v>
      </c>
      <c r="H28" s="397"/>
      <c r="I28" s="44">
        <f t="shared" ref="I28:M28" si="13">SUM(I22:I27)</f>
        <v>0</v>
      </c>
      <c r="J28" s="44">
        <f t="shared" si="13"/>
        <v>22</v>
      </c>
      <c r="K28" s="44">
        <f t="shared" si="13"/>
        <v>22</v>
      </c>
      <c r="L28" s="44">
        <f t="shared" si="13"/>
        <v>0</v>
      </c>
      <c r="M28" s="44">
        <f t="shared" si="13"/>
        <v>0</v>
      </c>
      <c r="N28" s="44">
        <f t="shared" ref="N28:Q28" si="14">SUM(N22:N27)</f>
        <v>22</v>
      </c>
      <c r="O28" s="44">
        <f t="shared" si="14"/>
        <v>22</v>
      </c>
      <c r="P28" s="44">
        <f t="shared" si="14"/>
        <v>0</v>
      </c>
      <c r="Q28" s="44">
        <f t="shared" si="14"/>
        <v>0</v>
      </c>
      <c r="R28" s="313">
        <f t="shared" si="12"/>
        <v>22</v>
      </c>
      <c r="S28" s="314">
        <f t="shared" si="9"/>
        <v>0</v>
      </c>
      <c r="T28" s="315"/>
      <c r="U28" s="98"/>
      <c r="V28" s="296"/>
      <c r="W28" s="296"/>
      <c r="X28" s="336"/>
      <c r="Y28" s="88"/>
    </row>
    <row r="29" spans="1:25" s="103" customFormat="1">
      <c r="A29" s="355" t="s">
        <v>18</v>
      </c>
      <c r="B29" s="356" t="s">
        <v>18</v>
      </c>
      <c r="C29" s="405" t="s">
        <v>26</v>
      </c>
      <c r="D29" s="382" t="s">
        <v>152</v>
      </c>
      <c r="E29" s="347" t="s">
        <v>122</v>
      </c>
      <c r="F29" s="296" t="s">
        <v>11</v>
      </c>
      <c r="G29" s="100" t="s">
        <v>19</v>
      </c>
      <c r="H29" s="75" t="s">
        <v>96</v>
      </c>
      <c r="I29" s="38"/>
      <c r="J29" s="170">
        <v>40</v>
      </c>
      <c r="K29" s="52">
        <f>SUM(J29-M29)</f>
        <v>40</v>
      </c>
      <c r="L29" s="39"/>
      <c r="M29" s="40"/>
      <c r="N29" s="170">
        <v>37.700000000000003</v>
      </c>
      <c r="O29" s="52">
        <f>SUM(N29-Q29)</f>
        <v>37.700000000000003</v>
      </c>
      <c r="P29" s="39"/>
      <c r="Q29" s="40"/>
      <c r="R29" s="313">
        <f t="shared" si="12"/>
        <v>37.700000000000003</v>
      </c>
      <c r="S29" s="314">
        <f t="shared" si="9"/>
        <v>2.2999999999999972</v>
      </c>
      <c r="T29" s="315"/>
      <c r="U29" s="98" t="s">
        <v>108</v>
      </c>
      <c r="V29" s="195">
        <v>15</v>
      </c>
      <c r="W29" s="195">
        <v>9</v>
      </c>
      <c r="X29" s="195"/>
      <c r="Y29" s="224" t="s">
        <v>55</v>
      </c>
    </row>
    <row r="30" spans="1:25" s="103" customFormat="1" ht="38.25">
      <c r="A30" s="355"/>
      <c r="B30" s="356"/>
      <c r="C30" s="405"/>
      <c r="D30" s="382"/>
      <c r="E30" s="347"/>
      <c r="F30" s="300" t="s">
        <v>11</v>
      </c>
      <c r="G30" s="167" t="s">
        <v>19</v>
      </c>
      <c r="H30" s="86" t="s">
        <v>96</v>
      </c>
      <c r="I30" s="41"/>
      <c r="J30" s="171"/>
      <c r="K30" s="169">
        <f t="shared" ref="K30" si="15">SUM(J30-M30)</f>
        <v>0</v>
      </c>
      <c r="L30" s="42"/>
      <c r="M30" s="43"/>
      <c r="N30" s="171"/>
      <c r="O30" s="169">
        <f t="shared" ref="O30" si="16">SUM(N30-Q30)</f>
        <v>0</v>
      </c>
      <c r="P30" s="42"/>
      <c r="Q30" s="43"/>
      <c r="R30" s="313">
        <f t="shared" si="12"/>
        <v>0</v>
      </c>
      <c r="S30" s="314">
        <f t="shared" si="9"/>
        <v>0</v>
      </c>
      <c r="T30" s="315"/>
      <c r="U30" s="98" t="s">
        <v>129</v>
      </c>
      <c r="V30" s="297" t="s">
        <v>12</v>
      </c>
      <c r="W30" s="297" t="s">
        <v>11</v>
      </c>
      <c r="X30" s="337"/>
      <c r="Y30" s="224" t="s">
        <v>55</v>
      </c>
    </row>
    <row r="31" spans="1:25" s="103" customFormat="1" ht="13.5" thickBot="1">
      <c r="A31" s="355"/>
      <c r="B31" s="356"/>
      <c r="C31" s="405"/>
      <c r="D31" s="382"/>
      <c r="E31" s="347"/>
      <c r="F31" s="300" t="s">
        <v>11</v>
      </c>
      <c r="G31" s="179" t="s">
        <v>19</v>
      </c>
      <c r="H31" s="177"/>
      <c r="I31" s="47"/>
      <c r="J31" s="175"/>
      <c r="K31" s="206"/>
      <c r="L31" s="207"/>
      <c r="M31" s="208"/>
      <c r="N31" s="175"/>
      <c r="O31" s="206"/>
      <c r="P31" s="207"/>
      <c r="Q31" s="208"/>
      <c r="R31" s="313">
        <f t="shared" si="12"/>
        <v>0</v>
      </c>
      <c r="S31" s="314">
        <f t="shared" si="9"/>
        <v>0</v>
      </c>
      <c r="T31" s="315"/>
      <c r="U31" s="98" t="s">
        <v>130</v>
      </c>
      <c r="V31" s="296" t="s">
        <v>39</v>
      </c>
      <c r="W31" s="296" t="s">
        <v>282</v>
      </c>
      <c r="X31" s="336"/>
      <c r="Y31" s="224" t="s">
        <v>55</v>
      </c>
    </row>
    <row r="32" spans="1:25" s="103" customFormat="1" ht="13.5" thickBot="1">
      <c r="A32" s="355"/>
      <c r="B32" s="356"/>
      <c r="C32" s="405"/>
      <c r="D32" s="382"/>
      <c r="E32" s="347"/>
      <c r="F32" s="296"/>
      <c r="G32" s="386" t="s">
        <v>23</v>
      </c>
      <c r="H32" s="397"/>
      <c r="I32" s="44">
        <f t="shared" ref="I32:M32" si="17">SUM(I29:I30)</f>
        <v>0</v>
      </c>
      <c r="J32" s="304">
        <f t="shared" si="17"/>
        <v>40</v>
      </c>
      <c r="K32" s="136">
        <f t="shared" si="17"/>
        <v>40</v>
      </c>
      <c r="L32" s="134">
        <f t="shared" si="17"/>
        <v>0</v>
      </c>
      <c r="M32" s="135">
        <f t="shared" si="17"/>
        <v>0</v>
      </c>
      <c r="N32" s="310">
        <f t="shared" ref="N32:Q32" si="18">SUM(N29:N30)</f>
        <v>37.700000000000003</v>
      </c>
      <c r="O32" s="136">
        <f t="shared" si="18"/>
        <v>37.700000000000003</v>
      </c>
      <c r="P32" s="134">
        <f t="shared" si="18"/>
        <v>0</v>
      </c>
      <c r="Q32" s="135">
        <f t="shared" si="18"/>
        <v>0</v>
      </c>
      <c r="R32" s="313">
        <f t="shared" si="12"/>
        <v>37.700000000000003</v>
      </c>
      <c r="S32" s="314">
        <f t="shared" si="9"/>
        <v>2.2999999999999972</v>
      </c>
      <c r="T32" s="315"/>
      <c r="U32" s="97"/>
      <c r="V32" s="232"/>
      <c r="W32" s="232"/>
      <c r="X32" s="232"/>
      <c r="Y32" s="225"/>
    </row>
    <row r="33" spans="1:25" s="103" customFormat="1" ht="51">
      <c r="A33" s="355" t="s">
        <v>18</v>
      </c>
      <c r="B33" s="356" t="s">
        <v>18</v>
      </c>
      <c r="C33" s="405" t="s">
        <v>27</v>
      </c>
      <c r="D33" s="382" t="s">
        <v>154</v>
      </c>
      <c r="E33" s="383" t="s">
        <v>221</v>
      </c>
      <c r="F33" s="300" t="s">
        <v>66</v>
      </c>
      <c r="G33" s="74" t="s">
        <v>19</v>
      </c>
      <c r="H33" s="85" t="s">
        <v>37</v>
      </c>
      <c r="I33" s="38"/>
      <c r="J33" s="45">
        <v>3.5</v>
      </c>
      <c r="K33" s="190">
        <f t="shared" ref="K33:K34" si="19">SUM(J33-M33)</f>
        <v>3.5</v>
      </c>
      <c r="L33" s="190"/>
      <c r="M33" s="40"/>
      <c r="N33" s="45">
        <v>3.5</v>
      </c>
      <c r="O33" s="190">
        <f t="shared" ref="O33:O34" si="20">SUM(N33-Q33)</f>
        <v>3.5</v>
      </c>
      <c r="P33" s="190"/>
      <c r="Q33" s="40"/>
      <c r="R33" s="313">
        <f t="shared" si="12"/>
        <v>3.5</v>
      </c>
      <c r="S33" s="314">
        <f t="shared" si="9"/>
        <v>0</v>
      </c>
      <c r="T33" s="315"/>
      <c r="U33" s="305" t="s">
        <v>244</v>
      </c>
      <c r="V33" s="297" t="s">
        <v>241</v>
      </c>
      <c r="W33" s="312" t="s">
        <v>276</v>
      </c>
      <c r="X33" s="337"/>
      <c r="Y33" s="224" t="s">
        <v>55</v>
      </c>
    </row>
    <row r="34" spans="1:25" s="103" customFormat="1" ht="39" thickBot="1">
      <c r="A34" s="355"/>
      <c r="B34" s="356"/>
      <c r="C34" s="405"/>
      <c r="D34" s="382"/>
      <c r="E34" s="384"/>
      <c r="F34" s="300" t="s">
        <v>66</v>
      </c>
      <c r="G34" s="72" t="s">
        <v>19</v>
      </c>
      <c r="H34" s="86" t="s">
        <v>37</v>
      </c>
      <c r="I34" s="41"/>
      <c r="J34" s="157">
        <v>0.5</v>
      </c>
      <c r="K34" s="46">
        <f t="shared" si="19"/>
        <v>0.5</v>
      </c>
      <c r="L34" s="42"/>
      <c r="M34" s="122"/>
      <c r="N34" s="157">
        <v>0.5</v>
      </c>
      <c r="O34" s="46">
        <f t="shared" si="20"/>
        <v>0.5</v>
      </c>
      <c r="P34" s="42"/>
      <c r="Q34" s="122"/>
      <c r="R34" s="313">
        <f t="shared" si="12"/>
        <v>0.5</v>
      </c>
      <c r="S34" s="314">
        <f t="shared" si="9"/>
        <v>0</v>
      </c>
      <c r="T34" s="315"/>
      <c r="U34" s="305" t="s">
        <v>212</v>
      </c>
      <c r="V34" s="297" t="s">
        <v>213</v>
      </c>
      <c r="W34" s="312" t="s">
        <v>277</v>
      </c>
      <c r="X34" s="337"/>
      <c r="Y34" s="224" t="s">
        <v>55</v>
      </c>
    </row>
    <row r="35" spans="1:25" s="103" customFormat="1" ht="13.5" thickBot="1">
      <c r="A35" s="355"/>
      <c r="B35" s="356"/>
      <c r="C35" s="405"/>
      <c r="D35" s="382"/>
      <c r="E35" s="385"/>
      <c r="F35" s="300"/>
      <c r="G35" s="386" t="s">
        <v>23</v>
      </c>
      <c r="H35" s="386"/>
      <c r="I35" s="44">
        <f t="shared" ref="I35:M35" si="21">SUM(I33:I34)</f>
        <v>0</v>
      </c>
      <c r="J35" s="193">
        <f t="shared" si="21"/>
        <v>4</v>
      </c>
      <c r="K35" s="44">
        <f t="shared" si="21"/>
        <v>4</v>
      </c>
      <c r="L35" s="44">
        <f t="shared" si="21"/>
        <v>0</v>
      </c>
      <c r="M35" s="61">
        <f t="shared" si="21"/>
        <v>0</v>
      </c>
      <c r="N35" s="193">
        <f t="shared" ref="N35:Q35" si="22">SUM(N33:N34)</f>
        <v>4</v>
      </c>
      <c r="O35" s="44">
        <f t="shared" si="22"/>
        <v>4</v>
      </c>
      <c r="P35" s="44">
        <f t="shared" si="22"/>
        <v>0</v>
      </c>
      <c r="Q35" s="61">
        <f t="shared" si="22"/>
        <v>0</v>
      </c>
      <c r="R35" s="313">
        <f t="shared" si="12"/>
        <v>4</v>
      </c>
      <c r="S35" s="314">
        <f t="shared" si="9"/>
        <v>0</v>
      </c>
      <c r="T35" s="315"/>
      <c r="U35" s="305"/>
      <c r="V35" s="215"/>
      <c r="W35" s="215"/>
      <c r="X35" s="215"/>
      <c r="Y35" s="224"/>
    </row>
    <row r="36" spans="1:25" s="103" customFormat="1" ht="45" customHeight="1">
      <c r="A36" s="355" t="s">
        <v>18</v>
      </c>
      <c r="B36" s="356" t="s">
        <v>18</v>
      </c>
      <c r="C36" s="356" t="s">
        <v>28</v>
      </c>
      <c r="D36" s="350"/>
      <c r="E36" s="347" t="s">
        <v>160</v>
      </c>
      <c r="F36" s="292" t="s">
        <v>51</v>
      </c>
      <c r="G36" s="80" t="s">
        <v>19</v>
      </c>
      <c r="H36" s="81" t="s">
        <v>100</v>
      </c>
      <c r="I36" s="48"/>
      <c r="J36" s="155">
        <v>6</v>
      </c>
      <c r="K36" s="46">
        <f>SUM(J36-M36)</f>
        <v>6</v>
      </c>
      <c r="L36" s="57"/>
      <c r="M36" s="49"/>
      <c r="N36" s="155">
        <v>4.4000000000000004</v>
      </c>
      <c r="O36" s="46">
        <f>SUM(N36-Q36)</f>
        <v>4.4000000000000004</v>
      </c>
      <c r="P36" s="57"/>
      <c r="Q36" s="49"/>
      <c r="R36" s="313">
        <f t="shared" si="12"/>
        <v>4.4000000000000004</v>
      </c>
      <c r="S36" s="314">
        <f t="shared" si="9"/>
        <v>1.5999999999999996</v>
      </c>
      <c r="T36" s="315"/>
      <c r="U36" s="172" t="s">
        <v>259</v>
      </c>
      <c r="V36" s="307" t="s">
        <v>260</v>
      </c>
      <c r="W36" s="307" t="s">
        <v>260</v>
      </c>
      <c r="X36" s="337"/>
      <c r="Y36" s="224" t="s">
        <v>55</v>
      </c>
    </row>
    <row r="37" spans="1:25" s="103" customFormat="1" ht="13.5" thickBot="1">
      <c r="A37" s="355"/>
      <c r="B37" s="356"/>
      <c r="C37" s="356"/>
      <c r="D37" s="350"/>
      <c r="E37" s="347"/>
      <c r="F37" s="292"/>
      <c r="G37" s="78"/>
      <c r="H37" s="79"/>
      <c r="I37" s="41"/>
      <c r="J37" s="157"/>
      <c r="K37" s="42">
        <f>SUM(J37-M37)</f>
        <v>0</v>
      </c>
      <c r="L37" s="63"/>
      <c r="M37" s="43"/>
      <c r="N37" s="157"/>
      <c r="O37" s="42">
        <f>SUM(N37-Q37)</f>
        <v>0</v>
      </c>
      <c r="P37" s="63"/>
      <c r="Q37" s="43"/>
      <c r="R37" s="313">
        <f t="shared" si="12"/>
        <v>0</v>
      </c>
      <c r="S37" s="314">
        <f t="shared" si="9"/>
        <v>0</v>
      </c>
      <c r="T37" s="315"/>
      <c r="U37" s="172"/>
      <c r="V37" s="195"/>
      <c r="W37" s="195"/>
      <c r="X37" s="195"/>
      <c r="Y37" s="224"/>
    </row>
    <row r="38" spans="1:25" s="103" customFormat="1" ht="13.5" thickBot="1">
      <c r="A38" s="355"/>
      <c r="B38" s="356"/>
      <c r="C38" s="356"/>
      <c r="D38" s="350"/>
      <c r="E38" s="347"/>
      <c r="F38" s="292"/>
      <c r="G38" s="357" t="s">
        <v>23</v>
      </c>
      <c r="H38" s="358"/>
      <c r="I38" s="44">
        <f>SUM(I36:I37)</f>
        <v>0</v>
      </c>
      <c r="J38" s="193">
        <f t="shared" ref="J38:M38" si="23">SUM(J36:J37)</f>
        <v>6</v>
      </c>
      <c r="K38" s="44">
        <f t="shared" si="23"/>
        <v>6</v>
      </c>
      <c r="L38" s="44">
        <f t="shared" si="23"/>
        <v>0</v>
      </c>
      <c r="M38" s="304">
        <f t="shared" si="23"/>
        <v>0</v>
      </c>
      <c r="N38" s="193">
        <f t="shared" ref="N38:Q38" si="24">SUM(N36:N37)</f>
        <v>4.4000000000000004</v>
      </c>
      <c r="O38" s="44">
        <f t="shared" si="24"/>
        <v>4.4000000000000004</v>
      </c>
      <c r="P38" s="44">
        <f t="shared" si="24"/>
        <v>0</v>
      </c>
      <c r="Q38" s="310">
        <f t="shared" si="24"/>
        <v>0</v>
      </c>
      <c r="R38" s="313">
        <f t="shared" si="12"/>
        <v>4.4000000000000004</v>
      </c>
      <c r="S38" s="314">
        <f t="shared" si="9"/>
        <v>1.5999999999999996</v>
      </c>
      <c r="T38" s="315"/>
      <c r="U38" s="184"/>
      <c r="V38" s="232"/>
      <c r="W38" s="232"/>
      <c r="X38" s="232"/>
      <c r="Y38" s="225"/>
    </row>
    <row r="39" spans="1:25" s="103" customFormat="1" ht="69.75" customHeight="1">
      <c r="A39" s="355" t="s">
        <v>18</v>
      </c>
      <c r="B39" s="356" t="s">
        <v>18</v>
      </c>
      <c r="C39" s="356" t="s">
        <v>29</v>
      </c>
      <c r="D39" s="350"/>
      <c r="E39" s="347" t="s">
        <v>172</v>
      </c>
      <c r="F39" s="292" t="s">
        <v>51</v>
      </c>
      <c r="G39" s="80" t="s">
        <v>19</v>
      </c>
      <c r="H39" s="81" t="s">
        <v>100</v>
      </c>
      <c r="I39" s="48"/>
      <c r="J39" s="155">
        <v>2.8</v>
      </c>
      <c r="K39" s="46">
        <f>SUM(J39-M39)</f>
        <v>2.8</v>
      </c>
      <c r="L39" s="57"/>
      <c r="M39" s="49"/>
      <c r="N39" s="155">
        <v>0</v>
      </c>
      <c r="O39" s="46">
        <f>SUM(N39-Q39)</f>
        <v>0</v>
      </c>
      <c r="P39" s="57"/>
      <c r="Q39" s="49"/>
      <c r="R39" s="313">
        <f t="shared" si="12"/>
        <v>0</v>
      </c>
      <c r="S39" s="314">
        <f t="shared" si="9"/>
        <v>2.8</v>
      </c>
      <c r="T39" s="315"/>
      <c r="U39" s="172" t="s">
        <v>170</v>
      </c>
      <c r="V39" s="195"/>
      <c r="W39" s="195"/>
      <c r="X39" s="195"/>
      <c r="Y39" s="224" t="s">
        <v>55</v>
      </c>
    </row>
    <row r="40" spans="1:25" s="103" customFormat="1" ht="69.75" customHeight="1" thickBot="1">
      <c r="A40" s="355"/>
      <c r="B40" s="356"/>
      <c r="C40" s="356"/>
      <c r="D40" s="350"/>
      <c r="E40" s="347"/>
      <c r="F40" s="292" t="s">
        <v>11</v>
      </c>
      <c r="G40" s="78" t="s">
        <v>21</v>
      </c>
      <c r="H40" s="79"/>
      <c r="I40" s="41"/>
      <c r="J40" s="157">
        <v>70</v>
      </c>
      <c r="K40" s="42">
        <f>SUM(J40-M40)</f>
        <v>70</v>
      </c>
      <c r="L40" s="63"/>
      <c r="M40" s="43"/>
      <c r="N40" s="157">
        <v>0</v>
      </c>
      <c r="O40" s="42">
        <f>SUM(N40-Q40)</f>
        <v>0</v>
      </c>
      <c r="P40" s="63"/>
      <c r="Q40" s="43"/>
      <c r="R40" s="313">
        <f t="shared" si="12"/>
        <v>0</v>
      </c>
      <c r="S40" s="314">
        <f t="shared" si="9"/>
        <v>70</v>
      </c>
      <c r="T40" s="315"/>
      <c r="U40" s="172" t="s">
        <v>171</v>
      </c>
      <c r="V40" s="195"/>
      <c r="W40" s="195"/>
      <c r="X40" s="195"/>
      <c r="Y40" s="224" t="s">
        <v>55</v>
      </c>
    </row>
    <row r="41" spans="1:25" s="103" customFormat="1" ht="13.5" thickBot="1">
      <c r="A41" s="355"/>
      <c r="B41" s="356"/>
      <c r="C41" s="356"/>
      <c r="D41" s="350"/>
      <c r="E41" s="347"/>
      <c r="F41" s="292"/>
      <c r="G41" s="357" t="s">
        <v>23</v>
      </c>
      <c r="H41" s="358"/>
      <c r="I41" s="44">
        <f>SUM(I39:I40)</f>
        <v>0</v>
      </c>
      <c r="J41" s="193">
        <f t="shared" ref="J41:M41" si="25">SUM(J39:J40)</f>
        <v>72.8</v>
      </c>
      <c r="K41" s="44">
        <f t="shared" si="25"/>
        <v>72.8</v>
      </c>
      <c r="L41" s="44">
        <f t="shared" si="25"/>
        <v>0</v>
      </c>
      <c r="M41" s="304">
        <f t="shared" si="25"/>
        <v>0</v>
      </c>
      <c r="N41" s="193">
        <f t="shared" ref="N41:Q41" si="26">SUM(N39:N40)</f>
        <v>0</v>
      </c>
      <c r="O41" s="44">
        <f t="shared" si="26"/>
        <v>0</v>
      </c>
      <c r="P41" s="44">
        <f t="shared" si="26"/>
        <v>0</v>
      </c>
      <c r="Q41" s="310">
        <f t="shared" si="26"/>
        <v>0</v>
      </c>
      <c r="R41" s="313">
        <f t="shared" si="12"/>
        <v>0</v>
      </c>
      <c r="S41" s="314">
        <f t="shared" si="9"/>
        <v>72.8</v>
      </c>
      <c r="T41" s="315"/>
      <c r="U41" s="184"/>
      <c r="V41" s="232"/>
      <c r="W41" s="232"/>
      <c r="X41" s="232"/>
      <c r="Y41" s="225"/>
    </row>
    <row r="42" spans="1:25" s="103" customFormat="1" ht="13.5" thickBot="1">
      <c r="A42" s="104" t="s">
        <v>18</v>
      </c>
      <c r="B42" s="105" t="s">
        <v>18</v>
      </c>
      <c r="C42" s="106"/>
      <c r="D42" s="107"/>
      <c r="E42" s="282" t="s">
        <v>31</v>
      </c>
      <c r="F42" s="121"/>
      <c r="G42" s="162"/>
      <c r="H42" s="163"/>
      <c r="I42" s="51">
        <f t="shared" ref="I42:M42" si="27">SUM(I17+I21+I28+I32+I35+I38+I41)</f>
        <v>0</v>
      </c>
      <c r="J42" s="51">
        <f t="shared" si="27"/>
        <v>624.5</v>
      </c>
      <c r="K42" s="51">
        <f t="shared" si="27"/>
        <v>153.10000000000002</v>
      </c>
      <c r="L42" s="51">
        <f t="shared" si="27"/>
        <v>0</v>
      </c>
      <c r="M42" s="51">
        <f t="shared" si="27"/>
        <v>471.4</v>
      </c>
      <c r="N42" s="51">
        <f t="shared" ref="N42:Q42" si="28">SUM(N17+N21+N28+N32+N35+N38+N41)</f>
        <v>569.4</v>
      </c>
      <c r="O42" s="51">
        <f t="shared" si="28"/>
        <v>75.199999999999974</v>
      </c>
      <c r="P42" s="51">
        <f t="shared" si="28"/>
        <v>0</v>
      </c>
      <c r="Q42" s="51">
        <f t="shared" si="28"/>
        <v>494.20000000000005</v>
      </c>
      <c r="R42" s="313">
        <f t="shared" si="12"/>
        <v>569.4</v>
      </c>
      <c r="S42" s="314">
        <f t="shared" si="9"/>
        <v>55.100000000000023</v>
      </c>
      <c r="T42" s="315"/>
      <c r="U42" s="184"/>
      <c r="V42" s="232"/>
      <c r="W42" s="232"/>
      <c r="X42" s="232"/>
      <c r="Y42" s="226"/>
    </row>
    <row r="43" spans="1:25" s="102" customFormat="1" ht="32.25" thickBot="1">
      <c r="A43" s="26" t="s">
        <v>18</v>
      </c>
      <c r="B43" s="4" t="s">
        <v>24</v>
      </c>
      <c r="C43" s="6"/>
      <c r="D43" s="16" t="s">
        <v>60</v>
      </c>
      <c r="E43" s="379" t="s">
        <v>121</v>
      </c>
      <c r="F43" s="380"/>
      <c r="G43" s="380"/>
      <c r="H43" s="380"/>
      <c r="I43" s="37"/>
      <c r="J43" s="37"/>
      <c r="K43" s="37"/>
      <c r="L43" s="37"/>
      <c r="M43" s="37"/>
      <c r="N43" s="37"/>
      <c r="O43" s="37"/>
      <c r="P43" s="37"/>
      <c r="Q43" s="37"/>
      <c r="R43" s="313">
        <f t="shared" si="12"/>
        <v>0</v>
      </c>
      <c r="S43" s="314">
        <f t="shared" si="9"/>
        <v>0</v>
      </c>
      <c r="T43" s="315"/>
      <c r="U43" s="98"/>
      <c r="V43" s="215"/>
      <c r="W43" s="231"/>
      <c r="X43" s="231"/>
      <c r="Y43" s="223"/>
    </row>
    <row r="44" spans="1:25" s="103" customFormat="1" ht="41.25" customHeight="1">
      <c r="A44" s="355" t="s">
        <v>18</v>
      </c>
      <c r="B44" s="356" t="s">
        <v>24</v>
      </c>
      <c r="C44" s="356" t="s">
        <v>18</v>
      </c>
      <c r="D44" s="350" t="s">
        <v>61</v>
      </c>
      <c r="E44" s="347" t="s">
        <v>222</v>
      </c>
      <c r="F44" s="292" t="s">
        <v>66</v>
      </c>
      <c r="G44" s="80" t="s">
        <v>19</v>
      </c>
      <c r="H44" s="81" t="s">
        <v>20</v>
      </c>
      <c r="I44" s="48"/>
      <c r="J44" s="155">
        <v>52.2</v>
      </c>
      <c r="K44" s="46">
        <f>SUM(J44-M44)</f>
        <v>0</v>
      </c>
      <c r="L44" s="57"/>
      <c r="M44" s="49">
        <v>52.2</v>
      </c>
      <c r="N44" s="155">
        <v>52.2</v>
      </c>
      <c r="O44" s="46">
        <f>SUM(N44-Q44)</f>
        <v>0</v>
      </c>
      <c r="P44" s="57"/>
      <c r="Q44" s="49">
        <v>52.2</v>
      </c>
      <c r="R44" s="313">
        <f t="shared" si="12"/>
        <v>52.2</v>
      </c>
      <c r="S44" s="314">
        <f t="shared" si="9"/>
        <v>0</v>
      </c>
      <c r="T44" s="315"/>
      <c r="U44" s="172" t="s">
        <v>256</v>
      </c>
      <c r="V44" s="195" t="s">
        <v>236</v>
      </c>
      <c r="W44" s="195" t="s">
        <v>236</v>
      </c>
      <c r="X44" s="195"/>
      <c r="Y44" s="224" t="s">
        <v>55</v>
      </c>
    </row>
    <row r="45" spans="1:25" s="103" customFormat="1" ht="41.25" customHeight="1">
      <c r="A45" s="355"/>
      <c r="B45" s="356"/>
      <c r="C45" s="356"/>
      <c r="D45" s="350"/>
      <c r="E45" s="347"/>
      <c r="F45" s="297" t="s">
        <v>257</v>
      </c>
      <c r="G45" s="167" t="s">
        <v>164</v>
      </c>
      <c r="H45" s="261" t="s">
        <v>20</v>
      </c>
      <c r="I45" s="157"/>
      <c r="J45" s="157">
        <v>44.3</v>
      </c>
      <c r="K45" s="181">
        <f>SUM(J45-M45)</f>
        <v>0</v>
      </c>
      <c r="L45" s="169"/>
      <c r="M45" s="263">
        <v>44.3</v>
      </c>
      <c r="N45" s="157">
        <v>44.3</v>
      </c>
      <c r="O45" s="181">
        <f>SUM(N45-Q45)</f>
        <v>0</v>
      </c>
      <c r="P45" s="169"/>
      <c r="Q45" s="263">
        <v>44.3</v>
      </c>
      <c r="R45" s="313">
        <f t="shared" si="12"/>
        <v>44.3</v>
      </c>
      <c r="S45" s="314">
        <f t="shared" si="9"/>
        <v>0</v>
      </c>
      <c r="T45" s="315"/>
      <c r="U45" s="172"/>
      <c r="V45" s="195"/>
      <c r="W45" s="195"/>
      <c r="X45" s="195"/>
      <c r="Y45" s="224" t="s">
        <v>55</v>
      </c>
    </row>
    <row r="46" spans="1:25" s="103" customFormat="1" ht="77.25" customHeight="1" thickBot="1">
      <c r="A46" s="355"/>
      <c r="B46" s="356"/>
      <c r="C46" s="356"/>
      <c r="D46" s="350"/>
      <c r="E46" s="347"/>
      <c r="F46" s="292" t="s">
        <v>66</v>
      </c>
      <c r="G46" s="78" t="s">
        <v>21</v>
      </c>
      <c r="H46" s="79"/>
      <c r="I46" s="41"/>
      <c r="J46" s="157">
        <v>37.4</v>
      </c>
      <c r="K46" s="42">
        <f>SUM(J46-M46)</f>
        <v>28.799999999999997</v>
      </c>
      <c r="L46" s="63"/>
      <c r="M46" s="43">
        <v>8.6</v>
      </c>
      <c r="N46" s="157">
        <v>37.4</v>
      </c>
      <c r="O46" s="42">
        <f>SUM(N46-Q46)</f>
        <v>28.799999999999997</v>
      </c>
      <c r="P46" s="63"/>
      <c r="Q46" s="43">
        <v>8.6</v>
      </c>
      <c r="R46" s="313">
        <f t="shared" si="12"/>
        <v>37.4</v>
      </c>
      <c r="S46" s="314">
        <f t="shared" si="9"/>
        <v>0</v>
      </c>
      <c r="T46" s="315"/>
      <c r="U46" s="172" t="s">
        <v>223</v>
      </c>
      <c r="V46" s="195">
        <v>40</v>
      </c>
      <c r="W46" s="195">
        <v>39</v>
      </c>
      <c r="X46" s="195"/>
      <c r="Y46" s="224" t="s">
        <v>55</v>
      </c>
    </row>
    <row r="47" spans="1:25" s="103" customFormat="1" ht="13.5" thickBot="1">
      <c r="A47" s="355"/>
      <c r="B47" s="356"/>
      <c r="C47" s="356"/>
      <c r="D47" s="350"/>
      <c r="E47" s="347"/>
      <c r="F47" s="292"/>
      <c r="G47" s="357" t="s">
        <v>23</v>
      </c>
      <c r="H47" s="358"/>
      <c r="I47" s="44">
        <f t="shared" ref="I47:M47" si="29">SUM(I44:I46)</f>
        <v>0</v>
      </c>
      <c r="J47" s="193">
        <f t="shared" si="29"/>
        <v>133.9</v>
      </c>
      <c r="K47" s="44">
        <f t="shared" si="29"/>
        <v>28.799999999999997</v>
      </c>
      <c r="L47" s="44">
        <f t="shared" si="29"/>
        <v>0</v>
      </c>
      <c r="M47" s="304">
        <f t="shared" si="29"/>
        <v>105.1</v>
      </c>
      <c r="N47" s="193">
        <f t="shared" ref="N47:Q47" si="30">SUM(N44:N46)</f>
        <v>133.9</v>
      </c>
      <c r="O47" s="44">
        <f t="shared" si="30"/>
        <v>28.799999999999997</v>
      </c>
      <c r="P47" s="44">
        <f t="shared" si="30"/>
        <v>0</v>
      </c>
      <c r="Q47" s="310">
        <f t="shared" si="30"/>
        <v>105.1</v>
      </c>
      <c r="R47" s="313">
        <f t="shared" si="12"/>
        <v>133.9</v>
      </c>
      <c r="S47" s="314">
        <f t="shared" si="9"/>
        <v>0</v>
      </c>
      <c r="T47" s="315"/>
      <c r="U47" s="184"/>
      <c r="V47" s="232"/>
      <c r="W47" s="232"/>
      <c r="X47" s="232"/>
      <c r="Y47" s="225"/>
    </row>
    <row r="48" spans="1:25" s="103" customFormat="1" ht="38.25">
      <c r="A48" s="355" t="s">
        <v>18</v>
      </c>
      <c r="B48" s="356" t="s">
        <v>24</v>
      </c>
      <c r="C48" s="405" t="s">
        <v>24</v>
      </c>
      <c r="D48" s="382" t="s">
        <v>142</v>
      </c>
      <c r="E48" s="381" t="s">
        <v>94</v>
      </c>
      <c r="F48" s="296" t="s">
        <v>11</v>
      </c>
      <c r="G48" s="74" t="s">
        <v>19</v>
      </c>
      <c r="H48" s="75" t="s">
        <v>95</v>
      </c>
      <c r="I48" s="187"/>
      <c r="J48" s="287">
        <v>163.5</v>
      </c>
      <c r="K48" s="190">
        <f>SUM(J48-M48)</f>
        <v>5.0999999999999943</v>
      </c>
      <c r="L48" s="189"/>
      <c r="M48" s="245">
        <v>158.4</v>
      </c>
      <c r="N48" s="333">
        <v>162.80000000000001</v>
      </c>
      <c r="O48" s="39">
        <f>SUM(N48-Q48)</f>
        <v>162.4</v>
      </c>
      <c r="P48" s="52"/>
      <c r="Q48" s="334">
        <v>0.4</v>
      </c>
      <c r="R48" s="313">
        <f t="shared" si="12"/>
        <v>162.80000000000001</v>
      </c>
      <c r="S48" s="314">
        <f t="shared" si="9"/>
        <v>0.69999999999998863</v>
      </c>
      <c r="T48" s="315"/>
      <c r="U48" s="218" t="s">
        <v>135</v>
      </c>
      <c r="V48" s="297" t="s">
        <v>227</v>
      </c>
      <c r="W48" s="331">
        <v>331458</v>
      </c>
      <c r="X48" s="218"/>
      <c r="Y48" s="224" t="s">
        <v>55</v>
      </c>
    </row>
    <row r="49" spans="1:25" s="103" customFormat="1">
      <c r="A49" s="355"/>
      <c r="B49" s="356"/>
      <c r="C49" s="405"/>
      <c r="D49" s="382"/>
      <c r="E49" s="381"/>
      <c r="F49" s="300" t="s">
        <v>11</v>
      </c>
      <c r="G49" s="72" t="s">
        <v>164</v>
      </c>
      <c r="H49" s="73" t="s">
        <v>95</v>
      </c>
      <c r="I49" s="187"/>
      <c r="J49" s="182">
        <v>27.5</v>
      </c>
      <c r="K49" s="181">
        <f t="shared" ref="K49:K50" si="31">SUM(J49-M49)</f>
        <v>0</v>
      </c>
      <c r="L49" s="263"/>
      <c r="M49" s="203">
        <v>27.5</v>
      </c>
      <c r="N49" s="335">
        <v>23.05</v>
      </c>
      <c r="O49" s="46">
        <f t="shared" ref="O49:O50" si="32">SUM(N49-Q49)</f>
        <v>23.05</v>
      </c>
      <c r="P49" s="55"/>
      <c r="Q49" s="173"/>
      <c r="R49" s="313">
        <f t="shared" si="12"/>
        <v>23.05</v>
      </c>
      <c r="S49" s="314">
        <f t="shared" si="9"/>
        <v>4.4499999999999993</v>
      </c>
      <c r="T49" s="315"/>
      <c r="U49" s="98"/>
      <c r="V49" s="297"/>
      <c r="W49" s="297"/>
      <c r="X49" s="337"/>
      <c r="Y49" s="224" t="s">
        <v>55</v>
      </c>
    </row>
    <row r="50" spans="1:25" s="103" customFormat="1" ht="13.5" thickBot="1">
      <c r="A50" s="355"/>
      <c r="B50" s="356"/>
      <c r="C50" s="405"/>
      <c r="D50" s="382"/>
      <c r="E50" s="347"/>
      <c r="F50" s="300" t="s">
        <v>11</v>
      </c>
      <c r="G50" s="72" t="s">
        <v>258</v>
      </c>
      <c r="H50" s="73" t="s">
        <v>95</v>
      </c>
      <c r="I50" s="187"/>
      <c r="J50" s="187">
        <v>427</v>
      </c>
      <c r="K50" s="46">
        <f t="shared" si="31"/>
        <v>9</v>
      </c>
      <c r="L50" s="55"/>
      <c r="M50" s="122">
        <v>418</v>
      </c>
      <c r="N50" s="335">
        <v>310.05</v>
      </c>
      <c r="O50" s="46">
        <f t="shared" si="32"/>
        <v>310.05</v>
      </c>
      <c r="P50" s="55"/>
      <c r="Q50" s="173"/>
      <c r="R50" s="313">
        <f t="shared" si="12"/>
        <v>310.05</v>
      </c>
      <c r="S50" s="314">
        <f t="shared" si="9"/>
        <v>116.94999999999999</v>
      </c>
      <c r="T50" s="315"/>
      <c r="U50" s="218"/>
      <c r="V50" s="196"/>
      <c r="W50" s="297"/>
      <c r="X50" s="337"/>
      <c r="Y50" s="224" t="s">
        <v>55</v>
      </c>
    </row>
    <row r="51" spans="1:25" s="103" customFormat="1" ht="13.5" thickBot="1">
      <c r="A51" s="355"/>
      <c r="B51" s="356"/>
      <c r="C51" s="405"/>
      <c r="D51" s="382"/>
      <c r="E51" s="347"/>
      <c r="F51" s="296"/>
      <c r="G51" s="386" t="s">
        <v>23</v>
      </c>
      <c r="H51" s="397"/>
      <c r="I51" s="44">
        <f t="shared" ref="I51:M51" si="33">SUM(I48:I50)</f>
        <v>0</v>
      </c>
      <c r="J51" s="193">
        <f t="shared" si="33"/>
        <v>618</v>
      </c>
      <c r="K51" s="44">
        <f t="shared" si="33"/>
        <v>14.099999999999994</v>
      </c>
      <c r="L51" s="44">
        <f t="shared" si="33"/>
        <v>0</v>
      </c>
      <c r="M51" s="44">
        <f t="shared" si="33"/>
        <v>603.9</v>
      </c>
      <c r="N51" s="193">
        <f t="shared" ref="N51:Q51" si="34">SUM(N48:N50)</f>
        <v>495.90000000000003</v>
      </c>
      <c r="O51" s="44">
        <f t="shared" si="34"/>
        <v>495.5</v>
      </c>
      <c r="P51" s="44">
        <f t="shared" si="34"/>
        <v>0</v>
      </c>
      <c r="Q51" s="44">
        <f t="shared" si="34"/>
        <v>0.4</v>
      </c>
      <c r="R51" s="313">
        <f t="shared" si="12"/>
        <v>495.90000000000003</v>
      </c>
      <c r="S51" s="314">
        <f t="shared" si="9"/>
        <v>122.09999999999997</v>
      </c>
      <c r="T51" s="315"/>
      <c r="U51" s="97"/>
      <c r="V51" s="232"/>
      <c r="W51" s="232"/>
      <c r="X51" s="232"/>
      <c r="Y51" s="225"/>
    </row>
    <row r="52" spans="1:25" s="103" customFormat="1" ht="25.5">
      <c r="A52" s="362" t="s">
        <v>18</v>
      </c>
      <c r="B52" s="363" t="s">
        <v>24</v>
      </c>
      <c r="C52" s="363" t="s">
        <v>25</v>
      </c>
      <c r="D52" s="346" t="s">
        <v>143</v>
      </c>
      <c r="E52" s="347" t="s">
        <v>84</v>
      </c>
      <c r="F52" s="297" t="s">
        <v>11</v>
      </c>
      <c r="G52" s="100" t="s">
        <v>19</v>
      </c>
      <c r="H52" s="244" t="s">
        <v>95</v>
      </c>
      <c r="I52" s="45"/>
      <c r="J52" s="45">
        <v>33</v>
      </c>
      <c r="K52" s="169">
        <f t="shared" ref="K52:K55" si="35">SUM(J52-M52)</f>
        <v>3.8000000000000007</v>
      </c>
      <c r="L52" s="288"/>
      <c r="M52" s="245">
        <v>29.2</v>
      </c>
      <c r="N52" s="45">
        <v>41.3</v>
      </c>
      <c r="O52" s="169">
        <f t="shared" ref="O52:O55" si="36">SUM(N52-Q52)</f>
        <v>1.8999999999999986</v>
      </c>
      <c r="P52" s="288"/>
      <c r="Q52" s="245">
        <v>39.4</v>
      </c>
      <c r="R52" s="313">
        <f t="shared" si="12"/>
        <v>41.3</v>
      </c>
      <c r="S52" s="314">
        <f t="shared" si="9"/>
        <v>-8.2999999999999972</v>
      </c>
      <c r="T52" s="315"/>
      <c r="U52" s="246" t="s">
        <v>105</v>
      </c>
      <c r="V52" s="297" t="s">
        <v>167</v>
      </c>
      <c r="W52" s="331">
        <v>46848</v>
      </c>
      <c r="X52" s="218"/>
      <c r="Y52" s="161" t="s">
        <v>55</v>
      </c>
    </row>
    <row r="53" spans="1:25" s="103" customFormat="1" ht="38.25">
      <c r="A53" s="362"/>
      <c r="B53" s="363"/>
      <c r="C53" s="363"/>
      <c r="D53" s="346"/>
      <c r="E53" s="347"/>
      <c r="F53" s="297" t="s">
        <v>11</v>
      </c>
      <c r="G53" s="167" t="s">
        <v>19</v>
      </c>
      <c r="H53" s="247" t="s">
        <v>95</v>
      </c>
      <c r="I53" s="157"/>
      <c r="J53" s="157">
        <v>23</v>
      </c>
      <c r="K53" s="169">
        <f t="shared" si="35"/>
        <v>0</v>
      </c>
      <c r="L53" s="214"/>
      <c r="M53" s="203">
        <v>23</v>
      </c>
      <c r="N53" s="157">
        <v>12.7</v>
      </c>
      <c r="O53" s="169">
        <f t="shared" si="36"/>
        <v>0</v>
      </c>
      <c r="P53" s="214"/>
      <c r="Q53" s="203">
        <v>12.7</v>
      </c>
      <c r="R53" s="313">
        <f t="shared" si="12"/>
        <v>12.7</v>
      </c>
      <c r="S53" s="314">
        <f t="shared" si="9"/>
        <v>10.3</v>
      </c>
      <c r="T53" s="315"/>
      <c r="U53" s="246" t="s">
        <v>230</v>
      </c>
      <c r="V53" s="297" t="s">
        <v>11</v>
      </c>
      <c r="W53" s="331">
        <v>1</v>
      </c>
      <c r="X53" s="218"/>
      <c r="Y53" s="161" t="s">
        <v>55</v>
      </c>
    </row>
    <row r="54" spans="1:25" s="103" customFormat="1" ht="38.25">
      <c r="A54" s="362"/>
      <c r="B54" s="363"/>
      <c r="C54" s="363"/>
      <c r="D54" s="346"/>
      <c r="E54" s="347"/>
      <c r="F54" s="297" t="s">
        <v>11</v>
      </c>
      <c r="G54" s="167" t="s">
        <v>19</v>
      </c>
      <c r="H54" s="247" t="s">
        <v>95</v>
      </c>
      <c r="I54" s="157"/>
      <c r="J54" s="157">
        <v>1.5</v>
      </c>
      <c r="K54" s="169">
        <f t="shared" si="35"/>
        <v>1.5</v>
      </c>
      <c r="L54" s="214"/>
      <c r="M54" s="203"/>
      <c r="N54" s="157">
        <v>0</v>
      </c>
      <c r="O54" s="169">
        <f t="shared" si="36"/>
        <v>0</v>
      </c>
      <c r="P54" s="214"/>
      <c r="Q54" s="203"/>
      <c r="R54" s="313">
        <f t="shared" si="12"/>
        <v>0</v>
      </c>
      <c r="S54" s="314">
        <f t="shared" si="9"/>
        <v>1.5</v>
      </c>
      <c r="T54" s="315"/>
      <c r="U54" s="246" t="s">
        <v>209</v>
      </c>
      <c r="V54" s="297" t="s">
        <v>11</v>
      </c>
      <c r="W54" s="331">
        <v>1</v>
      </c>
      <c r="X54" s="338"/>
      <c r="Y54" s="161" t="s">
        <v>55</v>
      </c>
    </row>
    <row r="55" spans="1:25" s="103" customFormat="1" ht="13.5" thickBot="1">
      <c r="A55" s="362"/>
      <c r="B55" s="363"/>
      <c r="C55" s="363"/>
      <c r="D55" s="346"/>
      <c r="E55" s="347"/>
      <c r="F55" s="297" t="s">
        <v>11</v>
      </c>
      <c r="G55" s="167" t="s">
        <v>258</v>
      </c>
      <c r="H55" s="247" t="s">
        <v>95</v>
      </c>
      <c r="I55" s="157"/>
      <c r="J55" s="157">
        <v>263.5</v>
      </c>
      <c r="K55" s="169">
        <f t="shared" si="35"/>
        <v>3.1999999999999886</v>
      </c>
      <c r="L55" s="214"/>
      <c r="M55" s="203">
        <v>260.3</v>
      </c>
      <c r="N55" s="157">
        <v>214.5</v>
      </c>
      <c r="O55" s="169">
        <f t="shared" si="36"/>
        <v>1</v>
      </c>
      <c r="P55" s="214"/>
      <c r="Q55" s="203">
        <v>213.5</v>
      </c>
      <c r="R55" s="313">
        <f t="shared" si="12"/>
        <v>214.5</v>
      </c>
      <c r="S55" s="314">
        <f t="shared" si="9"/>
        <v>49</v>
      </c>
      <c r="T55" s="315"/>
      <c r="U55" s="161"/>
      <c r="V55" s="297"/>
      <c r="W55" s="297"/>
      <c r="X55" s="337"/>
      <c r="Y55" s="161" t="s">
        <v>55</v>
      </c>
    </row>
    <row r="56" spans="1:25" s="103" customFormat="1" ht="13.5" thickBot="1">
      <c r="A56" s="362"/>
      <c r="B56" s="363"/>
      <c r="C56" s="363"/>
      <c r="D56" s="346"/>
      <c r="E56" s="347"/>
      <c r="F56" s="248"/>
      <c r="G56" s="360" t="s">
        <v>23</v>
      </c>
      <c r="H56" s="361"/>
      <c r="I56" s="194">
        <f t="shared" ref="I56:M56" si="37">SUM(I52:I55)</f>
        <v>0</v>
      </c>
      <c r="J56" s="194">
        <f t="shared" si="37"/>
        <v>321</v>
      </c>
      <c r="K56" s="194">
        <f t="shared" si="37"/>
        <v>8.4999999999999893</v>
      </c>
      <c r="L56" s="194">
        <f t="shared" si="37"/>
        <v>0</v>
      </c>
      <c r="M56" s="194">
        <f t="shared" si="37"/>
        <v>312.5</v>
      </c>
      <c r="N56" s="194">
        <f t="shared" ref="N56:Q56" si="38">SUM(N52:N55)</f>
        <v>268.5</v>
      </c>
      <c r="O56" s="194">
        <f t="shared" si="38"/>
        <v>2.8999999999999986</v>
      </c>
      <c r="P56" s="194">
        <f t="shared" si="38"/>
        <v>0</v>
      </c>
      <c r="Q56" s="194">
        <f t="shared" si="38"/>
        <v>265.60000000000002</v>
      </c>
      <c r="R56" s="313">
        <f t="shared" si="12"/>
        <v>268.5</v>
      </c>
      <c r="S56" s="314">
        <f t="shared" si="9"/>
        <v>52.5</v>
      </c>
      <c r="T56" s="315"/>
      <c r="U56" s="249"/>
      <c r="V56" s="236"/>
      <c r="W56" s="236"/>
      <c r="X56" s="236"/>
      <c r="Y56" s="250"/>
    </row>
    <row r="57" spans="1:25" s="103" customFormat="1" ht="25.5">
      <c r="A57" s="398" t="s">
        <v>18</v>
      </c>
      <c r="B57" s="352" t="s">
        <v>24</v>
      </c>
      <c r="C57" s="387" t="s">
        <v>27</v>
      </c>
      <c r="D57" s="390" t="s">
        <v>144</v>
      </c>
      <c r="E57" s="393" t="s">
        <v>247</v>
      </c>
      <c r="F57" s="292" t="s">
        <v>11</v>
      </c>
      <c r="G57" s="80" t="s">
        <v>19</v>
      </c>
      <c r="H57" s="81" t="s">
        <v>37</v>
      </c>
      <c r="I57" s="48"/>
      <c r="J57" s="155">
        <v>2.6</v>
      </c>
      <c r="K57" s="46">
        <f t="shared" ref="K57:K58" si="39">SUM(J57-M57)</f>
        <v>0</v>
      </c>
      <c r="L57" s="57"/>
      <c r="M57" s="66">
        <v>2.6</v>
      </c>
      <c r="N57" s="155"/>
      <c r="O57" s="46">
        <f t="shared" ref="O57:O62" si="40">SUM(N57-Q57)</f>
        <v>0</v>
      </c>
      <c r="P57" s="57"/>
      <c r="Q57" s="66"/>
      <c r="R57" s="313">
        <f t="shared" si="12"/>
        <v>0</v>
      </c>
      <c r="S57" s="314">
        <f t="shared" si="9"/>
        <v>2.6</v>
      </c>
      <c r="T57" s="315"/>
      <c r="U57" s="98" t="s">
        <v>111</v>
      </c>
      <c r="V57" s="233">
        <v>10</v>
      </c>
      <c r="W57" s="233"/>
      <c r="X57" s="233"/>
      <c r="Y57" s="224" t="s">
        <v>55</v>
      </c>
    </row>
    <row r="58" spans="1:25" s="103" customFormat="1">
      <c r="A58" s="399"/>
      <c r="B58" s="353"/>
      <c r="C58" s="388"/>
      <c r="D58" s="391"/>
      <c r="E58" s="394"/>
      <c r="F58" s="292" t="s">
        <v>66</v>
      </c>
      <c r="G58" s="78" t="s">
        <v>22</v>
      </c>
      <c r="H58" s="79"/>
      <c r="I58" s="41"/>
      <c r="J58" s="157">
        <v>9.5</v>
      </c>
      <c r="K58" s="42">
        <f t="shared" si="39"/>
        <v>9.5</v>
      </c>
      <c r="L58" s="42"/>
      <c r="M58" s="122"/>
      <c r="N58" s="157">
        <v>6.5</v>
      </c>
      <c r="O58" s="42">
        <f t="shared" si="40"/>
        <v>6.5</v>
      </c>
      <c r="P58" s="42"/>
      <c r="Q58" s="122"/>
      <c r="R58" s="313">
        <f t="shared" si="12"/>
        <v>6.5</v>
      </c>
      <c r="S58" s="314">
        <f t="shared" si="9"/>
        <v>3</v>
      </c>
      <c r="T58" s="315"/>
      <c r="U58" s="98" t="s">
        <v>47</v>
      </c>
      <c r="V58" s="235" t="s">
        <v>174</v>
      </c>
      <c r="W58" s="233">
        <v>10</v>
      </c>
      <c r="X58" s="234"/>
      <c r="Y58" s="224" t="s">
        <v>55</v>
      </c>
    </row>
    <row r="59" spans="1:25" s="103" customFormat="1">
      <c r="A59" s="399"/>
      <c r="B59" s="353"/>
      <c r="C59" s="388"/>
      <c r="D59" s="391"/>
      <c r="E59" s="394"/>
      <c r="F59" s="292" t="s">
        <v>66</v>
      </c>
      <c r="G59" s="87"/>
      <c r="H59" s="83"/>
      <c r="I59" s="155"/>
      <c r="J59" s="155"/>
      <c r="K59" s="46">
        <f t="shared" ref="K59:K62" si="41">SUM(J59-M59)</f>
        <v>0</v>
      </c>
      <c r="L59" s="57"/>
      <c r="M59" s="49"/>
      <c r="N59" s="155"/>
      <c r="O59" s="46">
        <f t="shared" si="40"/>
        <v>0</v>
      </c>
      <c r="P59" s="57"/>
      <c r="Q59" s="49"/>
      <c r="R59" s="313">
        <f t="shared" si="12"/>
        <v>0</v>
      </c>
      <c r="S59" s="314">
        <f t="shared" si="9"/>
        <v>0</v>
      </c>
      <c r="T59" s="315"/>
      <c r="U59" s="172" t="s">
        <v>112</v>
      </c>
      <c r="V59" s="235" t="s">
        <v>175</v>
      </c>
      <c r="W59" s="235" t="s">
        <v>174</v>
      </c>
      <c r="X59" s="235"/>
      <c r="Y59" s="224" t="s">
        <v>55</v>
      </c>
    </row>
    <row r="60" spans="1:25" s="103" customFormat="1">
      <c r="A60" s="399"/>
      <c r="B60" s="353"/>
      <c r="C60" s="388"/>
      <c r="D60" s="391"/>
      <c r="E60" s="394"/>
      <c r="F60" s="292" t="s">
        <v>66</v>
      </c>
      <c r="G60" s="87"/>
      <c r="H60" s="83"/>
      <c r="I60" s="48"/>
      <c r="J60" s="155"/>
      <c r="K60" s="46">
        <f t="shared" si="41"/>
        <v>0</v>
      </c>
      <c r="L60" s="57"/>
      <c r="M60" s="49"/>
      <c r="N60" s="155"/>
      <c r="O60" s="46">
        <f t="shared" si="40"/>
        <v>0</v>
      </c>
      <c r="P60" s="57"/>
      <c r="Q60" s="49"/>
      <c r="R60" s="313">
        <f t="shared" si="12"/>
        <v>0</v>
      </c>
      <c r="S60" s="314">
        <f t="shared" si="9"/>
        <v>0</v>
      </c>
      <c r="T60" s="315"/>
      <c r="U60" s="172" t="s">
        <v>113</v>
      </c>
      <c r="V60" s="235" t="s">
        <v>176</v>
      </c>
      <c r="W60" s="235" t="s">
        <v>273</v>
      </c>
      <c r="X60" s="235"/>
      <c r="Y60" s="224" t="s">
        <v>55</v>
      </c>
    </row>
    <row r="61" spans="1:25" s="103" customFormat="1" ht="25.5">
      <c r="A61" s="399"/>
      <c r="B61" s="353"/>
      <c r="C61" s="388"/>
      <c r="D61" s="391"/>
      <c r="E61" s="394"/>
      <c r="F61" s="292" t="s">
        <v>66</v>
      </c>
      <c r="G61" s="87"/>
      <c r="H61" s="83"/>
      <c r="I61" s="48"/>
      <c r="J61" s="155"/>
      <c r="K61" s="46">
        <f t="shared" si="41"/>
        <v>0</v>
      </c>
      <c r="L61" s="57"/>
      <c r="M61" s="49"/>
      <c r="N61" s="155"/>
      <c r="O61" s="46">
        <f t="shared" si="40"/>
        <v>0</v>
      </c>
      <c r="P61" s="57"/>
      <c r="Q61" s="49"/>
      <c r="R61" s="313">
        <f t="shared" si="12"/>
        <v>0</v>
      </c>
      <c r="S61" s="314">
        <f t="shared" si="9"/>
        <v>0</v>
      </c>
      <c r="T61" s="315"/>
      <c r="U61" s="185" t="s">
        <v>214</v>
      </c>
      <c r="V61" s="235" t="s">
        <v>177</v>
      </c>
      <c r="W61" s="235" t="s">
        <v>274</v>
      </c>
      <c r="X61" s="235"/>
      <c r="Y61" s="224" t="s">
        <v>55</v>
      </c>
    </row>
    <row r="62" spans="1:25" s="103" customFormat="1" ht="26.25" thickBot="1">
      <c r="A62" s="399"/>
      <c r="B62" s="353"/>
      <c r="C62" s="388"/>
      <c r="D62" s="391"/>
      <c r="E62" s="394"/>
      <c r="F62" s="292" t="s">
        <v>66</v>
      </c>
      <c r="G62" s="88"/>
      <c r="H62" s="83"/>
      <c r="I62" s="48"/>
      <c r="J62" s="155"/>
      <c r="K62" s="46">
        <f t="shared" si="41"/>
        <v>0</v>
      </c>
      <c r="L62" s="57"/>
      <c r="M62" s="49"/>
      <c r="N62" s="155"/>
      <c r="O62" s="46">
        <f t="shared" si="40"/>
        <v>0</v>
      </c>
      <c r="P62" s="57"/>
      <c r="Q62" s="49"/>
      <c r="R62" s="313">
        <f t="shared" si="12"/>
        <v>0</v>
      </c>
      <c r="S62" s="314">
        <f t="shared" si="9"/>
        <v>0</v>
      </c>
      <c r="T62" s="315"/>
      <c r="U62" s="172" t="s">
        <v>46</v>
      </c>
      <c r="V62" s="235" t="s">
        <v>178</v>
      </c>
      <c r="W62" s="235" t="s">
        <v>177</v>
      </c>
      <c r="X62" s="235"/>
      <c r="Y62" s="224" t="s">
        <v>55</v>
      </c>
    </row>
    <row r="63" spans="1:25" s="103" customFormat="1" ht="13.5" thickBot="1">
      <c r="A63" s="400"/>
      <c r="B63" s="354"/>
      <c r="C63" s="389"/>
      <c r="D63" s="392"/>
      <c r="E63" s="381"/>
      <c r="F63" s="165"/>
      <c r="G63" s="395" t="s">
        <v>23</v>
      </c>
      <c r="H63" s="358"/>
      <c r="I63" s="44">
        <f t="shared" ref="I63:M63" si="42">SUM(I57:I62)</f>
        <v>0</v>
      </c>
      <c r="J63" s="193">
        <f t="shared" si="42"/>
        <v>12.1</v>
      </c>
      <c r="K63" s="44">
        <f t="shared" si="42"/>
        <v>9.5</v>
      </c>
      <c r="L63" s="44">
        <f t="shared" si="42"/>
        <v>0</v>
      </c>
      <c r="M63" s="304">
        <f t="shared" si="42"/>
        <v>2.6</v>
      </c>
      <c r="N63" s="193">
        <f t="shared" ref="N63:Q63" si="43">SUM(N57:N62)</f>
        <v>6.5</v>
      </c>
      <c r="O63" s="44">
        <f t="shared" si="43"/>
        <v>6.5</v>
      </c>
      <c r="P63" s="44">
        <f t="shared" si="43"/>
        <v>0</v>
      </c>
      <c r="Q63" s="310">
        <f t="shared" si="43"/>
        <v>0</v>
      </c>
      <c r="R63" s="313">
        <f t="shared" si="12"/>
        <v>6.5</v>
      </c>
      <c r="S63" s="314">
        <f t="shared" si="9"/>
        <v>5.6</v>
      </c>
      <c r="T63" s="315"/>
      <c r="U63" s="184"/>
      <c r="V63" s="236"/>
      <c r="W63" s="235" t="s">
        <v>178</v>
      </c>
      <c r="X63" s="232"/>
      <c r="Y63" s="225"/>
    </row>
    <row r="64" spans="1:25">
      <c r="A64" s="401" t="s">
        <v>18</v>
      </c>
      <c r="B64" s="359" t="s">
        <v>24</v>
      </c>
      <c r="C64" s="359" t="s">
        <v>28</v>
      </c>
      <c r="D64" s="396" t="s">
        <v>145</v>
      </c>
      <c r="E64" s="347" t="s">
        <v>43</v>
      </c>
      <c r="F64" s="292" t="s">
        <v>66</v>
      </c>
      <c r="G64" s="275" t="s">
        <v>22</v>
      </c>
      <c r="H64" s="81"/>
      <c r="I64" s="53"/>
      <c r="J64" s="157"/>
      <c r="K64" s="42">
        <f t="shared" ref="K64:K67" si="44">SUM(J64-M64)</f>
        <v>0</v>
      </c>
      <c r="L64" s="58"/>
      <c r="M64" s="173"/>
      <c r="N64" s="157"/>
      <c r="O64" s="42">
        <f t="shared" ref="O64" si="45">SUM(N64-Q64)</f>
        <v>0</v>
      </c>
      <c r="P64" s="58"/>
      <c r="Q64" s="173"/>
      <c r="R64" s="313">
        <f t="shared" si="12"/>
        <v>0</v>
      </c>
      <c r="S64" s="314">
        <f t="shared" si="9"/>
        <v>0</v>
      </c>
      <c r="T64" s="315"/>
      <c r="U64" s="156" t="s">
        <v>49</v>
      </c>
      <c r="V64" s="235" t="s">
        <v>179</v>
      </c>
      <c r="W64" s="235" t="s">
        <v>179</v>
      </c>
      <c r="X64" s="234"/>
      <c r="Y64" s="224" t="s">
        <v>55</v>
      </c>
    </row>
    <row r="65" spans="1:25">
      <c r="A65" s="401"/>
      <c r="B65" s="359"/>
      <c r="C65" s="359"/>
      <c r="D65" s="396"/>
      <c r="E65" s="347"/>
      <c r="F65" s="292" t="s">
        <v>66</v>
      </c>
      <c r="G65" s="84" t="s">
        <v>22</v>
      </c>
      <c r="H65" s="79"/>
      <c r="I65" s="41"/>
      <c r="J65" s="157"/>
      <c r="K65" s="42"/>
      <c r="L65" s="58"/>
      <c r="M65" s="173"/>
      <c r="N65" s="157"/>
      <c r="O65" s="42"/>
      <c r="P65" s="58"/>
      <c r="Q65" s="173"/>
      <c r="R65" s="313">
        <f t="shared" si="12"/>
        <v>0</v>
      </c>
      <c r="S65" s="314">
        <f t="shared" si="9"/>
        <v>0</v>
      </c>
      <c r="T65" s="315"/>
      <c r="U65" s="156" t="s">
        <v>226</v>
      </c>
      <c r="V65" s="235" t="s">
        <v>39</v>
      </c>
      <c r="W65" s="235" t="s">
        <v>39</v>
      </c>
      <c r="X65" s="234"/>
      <c r="Y65" s="224" t="s">
        <v>55</v>
      </c>
    </row>
    <row r="66" spans="1:25">
      <c r="A66" s="401"/>
      <c r="B66" s="359"/>
      <c r="C66" s="359"/>
      <c r="D66" s="396"/>
      <c r="E66" s="347"/>
      <c r="F66" s="292" t="s">
        <v>66</v>
      </c>
      <c r="G66" s="82" t="s">
        <v>22</v>
      </c>
      <c r="H66" s="79"/>
      <c r="I66" s="41"/>
      <c r="J66" s="157">
        <v>45</v>
      </c>
      <c r="K66" s="46">
        <f t="shared" si="44"/>
        <v>45</v>
      </c>
      <c r="L66" s="46"/>
      <c r="M66" s="160"/>
      <c r="N66" s="157">
        <v>45</v>
      </c>
      <c r="O66" s="46">
        <f t="shared" ref="O66:O71" si="46">SUM(N66-Q66)</f>
        <v>45</v>
      </c>
      <c r="P66" s="46"/>
      <c r="Q66" s="160"/>
      <c r="R66" s="313">
        <f t="shared" si="12"/>
        <v>45</v>
      </c>
      <c r="S66" s="314">
        <f t="shared" si="9"/>
        <v>0</v>
      </c>
      <c r="T66" s="315"/>
      <c r="U66" s="185" t="s">
        <v>70</v>
      </c>
      <c r="V66" s="233">
        <v>1900</v>
      </c>
      <c r="W66" s="233">
        <v>2655</v>
      </c>
      <c r="X66" s="233"/>
      <c r="Y66" s="224" t="s">
        <v>55</v>
      </c>
    </row>
    <row r="67" spans="1:25">
      <c r="A67" s="401"/>
      <c r="B67" s="359"/>
      <c r="C67" s="359"/>
      <c r="D67" s="396"/>
      <c r="E67" s="347"/>
      <c r="F67" s="292" t="s">
        <v>66</v>
      </c>
      <c r="G67" s="84" t="s">
        <v>22</v>
      </c>
      <c r="H67" s="89"/>
      <c r="I67" s="48"/>
      <c r="J67" s="155"/>
      <c r="K67" s="46">
        <f t="shared" si="44"/>
        <v>0</v>
      </c>
      <c r="L67" s="59"/>
      <c r="M67" s="160"/>
      <c r="N67" s="155"/>
      <c r="O67" s="46">
        <f t="shared" si="46"/>
        <v>0</v>
      </c>
      <c r="P67" s="59"/>
      <c r="Q67" s="160"/>
      <c r="R67" s="313">
        <f t="shared" si="12"/>
        <v>0</v>
      </c>
      <c r="S67" s="314">
        <f t="shared" si="9"/>
        <v>0</v>
      </c>
      <c r="T67" s="315"/>
      <c r="U67" s="185" t="s">
        <v>101</v>
      </c>
      <c r="V67" s="233">
        <v>4000</v>
      </c>
      <c r="W67" s="233">
        <v>4837</v>
      </c>
      <c r="X67" s="233"/>
      <c r="Y67" s="224" t="s">
        <v>55</v>
      </c>
    </row>
    <row r="68" spans="1:25" ht="25.5">
      <c r="A68" s="401"/>
      <c r="B68" s="359"/>
      <c r="C68" s="359"/>
      <c r="D68" s="396"/>
      <c r="E68" s="347"/>
      <c r="F68" s="292" t="s">
        <v>66</v>
      </c>
      <c r="G68" s="82"/>
      <c r="H68" s="83"/>
      <c r="I68" s="48"/>
      <c r="J68" s="155"/>
      <c r="K68" s="46">
        <f t="shared" ref="K68:K71" si="47">SUM(J68-M68)</f>
        <v>0</v>
      </c>
      <c r="L68" s="59"/>
      <c r="M68" s="60"/>
      <c r="N68" s="155"/>
      <c r="O68" s="46">
        <f t="shared" si="46"/>
        <v>0</v>
      </c>
      <c r="P68" s="59"/>
      <c r="Q68" s="60"/>
      <c r="R68" s="313">
        <f t="shared" si="12"/>
        <v>0</v>
      </c>
      <c r="S68" s="314">
        <f t="shared" si="9"/>
        <v>0</v>
      </c>
      <c r="T68" s="315"/>
      <c r="U68" s="185" t="s">
        <v>69</v>
      </c>
      <c r="V68" s="235" t="s">
        <v>180</v>
      </c>
      <c r="W68" s="235" t="s">
        <v>180</v>
      </c>
      <c r="X68" s="235"/>
      <c r="Y68" s="224" t="s">
        <v>55</v>
      </c>
    </row>
    <row r="69" spans="1:25" ht="25.5">
      <c r="A69" s="401"/>
      <c r="B69" s="359"/>
      <c r="C69" s="359"/>
      <c r="D69" s="396"/>
      <c r="E69" s="347"/>
      <c r="F69" s="292" t="s">
        <v>66</v>
      </c>
      <c r="G69" s="82"/>
      <c r="H69" s="83"/>
      <c r="I69" s="48"/>
      <c r="J69" s="155"/>
      <c r="K69" s="46">
        <f t="shared" si="47"/>
        <v>0</v>
      </c>
      <c r="L69" s="59"/>
      <c r="M69" s="60"/>
      <c r="N69" s="155"/>
      <c r="O69" s="46">
        <f t="shared" si="46"/>
        <v>0</v>
      </c>
      <c r="P69" s="59"/>
      <c r="Q69" s="60"/>
      <c r="R69" s="313">
        <f t="shared" si="12"/>
        <v>0</v>
      </c>
      <c r="S69" s="314">
        <f t="shared" si="9"/>
        <v>0</v>
      </c>
      <c r="T69" s="315"/>
      <c r="U69" s="185" t="s">
        <v>71</v>
      </c>
      <c r="V69" s="235" t="s">
        <v>50</v>
      </c>
      <c r="W69" s="235" t="s">
        <v>50</v>
      </c>
      <c r="X69" s="235"/>
      <c r="Y69" s="224" t="s">
        <v>55</v>
      </c>
    </row>
    <row r="70" spans="1:25">
      <c r="A70" s="401"/>
      <c r="B70" s="359"/>
      <c r="C70" s="359"/>
      <c r="D70" s="396"/>
      <c r="E70" s="347"/>
      <c r="F70" s="292" t="s">
        <v>66</v>
      </c>
      <c r="G70" s="82"/>
      <c r="H70" s="83"/>
      <c r="I70" s="48"/>
      <c r="J70" s="155"/>
      <c r="K70" s="46">
        <f t="shared" si="47"/>
        <v>0</v>
      </c>
      <c r="L70" s="59"/>
      <c r="M70" s="60"/>
      <c r="N70" s="155"/>
      <c r="O70" s="46">
        <f t="shared" si="46"/>
        <v>0</v>
      </c>
      <c r="P70" s="59"/>
      <c r="Q70" s="60"/>
      <c r="R70" s="313">
        <f t="shared" si="12"/>
        <v>0</v>
      </c>
      <c r="S70" s="314">
        <f t="shared" si="9"/>
        <v>0</v>
      </c>
      <c r="T70" s="315"/>
      <c r="U70" s="185" t="s">
        <v>48</v>
      </c>
      <c r="V70" s="235" t="s">
        <v>158</v>
      </c>
      <c r="W70" s="235" t="s">
        <v>158</v>
      </c>
      <c r="X70" s="235"/>
      <c r="Y70" s="224" t="s">
        <v>55</v>
      </c>
    </row>
    <row r="71" spans="1:25" ht="26.25" thickBot="1">
      <c r="A71" s="401"/>
      <c r="B71" s="359"/>
      <c r="C71" s="359"/>
      <c r="D71" s="396"/>
      <c r="E71" s="347"/>
      <c r="F71" s="292" t="s">
        <v>66</v>
      </c>
      <c r="G71" s="159"/>
      <c r="H71" s="83"/>
      <c r="I71" s="48"/>
      <c r="J71" s="155"/>
      <c r="K71" s="46">
        <f t="shared" si="47"/>
        <v>0</v>
      </c>
      <c r="L71" s="59"/>
      <c r="M71" s="160"/>
      <c r="N71" s="155"/>
      <c r="O71" s="46">
        <f t="shared" si="46"/>
        <v>0</v>
      </c>
      <c r="P71" s="59"/>
      <c r="Q71" s="160"/>
      <c r="R71" s="313">
        <f t="shared" si="12"/>
        <v>0</v>
      </c>
      <c r="S71" s="314">
        <f t="shared" si="9"/>
        <v>0</v>
      </c>
      <c r="T71" s="315"/>
      <c r="U71" s="185" t="s">
        <v>46</v>
      </c>
      <c r="V71" s="235" t="s">
        <v>181</v>
      </c>
      <c r="W71" s="235" t="s">
        <v>181</v>
      </c>
      <c r="X71" s="235"/>
      <c r="Y71" s="224" t="s">
        <v>55</v>
      </c>
    </row>
    <row r="72" spans="1:25" ht="13.5" thickBot="1">
      <c r="A72" s="401"/>
      <c r="B72" s="359"/>
      <c r="C72" s="359"/>
      <c r="D72" s="396"/>
      <c r="E72" s="347"/>
      <c r="F72" s="294"/>
      <c r="G72" s="403" t="s">
        <v>23</v>
      </c>
      <c r="H72" s="404"/>
      <c r="I72" s="44">
        <f t="shared" ref="I72:M72" si="48">SUM(I64:I71)</f>
        <v>0</v>
      </c>
      <c r="J72" s="193">
        <f t="shared" si="48"/>
        <v>45</v>
      </c>
      <c r="K72" s="44">
        <f t="shared" si="48"/>
        <v>45</v>
      </c>
      <c r="L72" s="44">
        <f t="shared" si="48"/>
        <v>0</v>
      </c>
      <c r="M72" s="44">
        <f t="shared" si="48"/>
        <v>0</v>
      </c>
      <c r="N72" s="193">
        <f t="shared" ref="N72:Q72" si="49">SUM(N64:N71)</f>
        <v>45</v>
      </c>
      <c r="O72" s="44">
        <f t="shared" si="49"/>
        <v>45</v>
      </c>
      <c r="P72" s="44">
        <f t="shared" si="49"/>
        <v>0</v>
      </c>
      <c r="Q72" s="44">
        <f t="shared" si="49"/>
        <v>0</v>
      </c>
      <c r="R72" s="313">
        <f t="shared" si="12"/>
        <v>45</v>
      </c>
      <c r="S72" s="314">
        <f t="shared" si="9"/>
        <v>0</v>
      </c>
      <c r="T72" s="315"/>
      <c r="U72" s="184"/>
      <c r="V72" s="232"/>
      <c r="W72" s="232"/>
      <c r="X72" s="232"/>
      <c r="Y72" s="227"/>
    </row>
    <row r="73" spans="1:25" s="103" customFormat="1" ht="63.75">
      <c r="A73" s="362" t="s">
        <v>18</v>
      </c>
      <c r="B73" s="363" t="s">
        <v>24</v>
      </c>
      <c r="C73" s="363" t="s">
        <v>29</v>
      </c>
      <c r="D73" s="346" t="s">
        <v>146</v>
      </c>
      <c r="E73" s="347" t="s">
        <v>125</v>
      </c>
      <c r="F73" s="297" t="s">
        <v>11</v>
      </c>
      <c r="G73" s="202" t="s">
        <v>19</v>
      </c>
      <c r="H73" s="145" t="s">
        <v>95</v>
      </c>
      <c r="I73" s="157"/>
      <c r="J73" s="171">
        <v>4.3</v>
      </c>
      <c r="K73" s="190">
        <f>SUM(J73-M73)</f>
        <v>0.29999999999999982</v>
      </c>
      <c r="L73" s="189"/>
      <c r="M73" s="189">
        <v>4</v>
      </c>
      <c r="N73" s="171">
        <v>4.0999999999999996</v>
      </c>
      <c r="O73" s="190">
        <f>SUM(N73-Q73)</f>
        <v>9.9999999999999645E-2</v>
      </c>
      <c r="P73" s="189"/>
      <c r="Q73" s="189">
        <v>4</v>
      </c>
      <c r="R73" s="313">
        <f t="shared" si="12"/>
        <v>4.0999999999999996</v>
      </c>
      <c r="S73" s="314">
        <f t="shared" si="9"/>
        <v>0.20000000000000018</v>
      </c>
      <c r="T73" s="315"/>
      <c r="U73" s="197" t="s">
        <v>168</v>
      </c>
      <c r="V73" s="198">
        <v>12341</v>
      </c>
      <c r="W73" s="330">
        <v>12341</v>
      </c>
      <c r="X73" s="329"/>
      <c r="Y73" s="161" t="s">
        <v>55</v>
      </c>
    </row>
    <row r="74" spans="1:25" s="103" customFormat="1" ht="39" thickBot="1">
      <c r="A74" s="362"/>
      <c r="B74" s="363"/>
      <c r="C74" s="363"/>
      <c r="D74" s="346"/>
      <c r="E74" s="347"/>
      <c r="F74" s="297" t="s">
        <v>11</v>
      </c>
      <c r="G74" s="217" t="s">
        <v>258</v>
      </c>
      <c r="H74" s="251" t="s">
        <v>95</v>
      </c>
      <c r="I74" s="155"/>
      <c r="J74" s="171">
        <v>10.1</v>
      </c>
      <c r="K74" s="259">
        <f>SUM(J74-M74)</f>
        <v>9.9999999999999645E-2</v>
      </c>
      <c r="L74" s="241"/>
      <c r="M74" s="241">
        <v>10</v>
      </c>
      <c r="N74" s="171">
        <v>5.9</v>
      </c>
      <c r="O74" s="259">
        <f>SUM(N74-Q74)</f>
        <v>0.10000000000000053</v>
      </c>
      <c r="P74" s="241"/>
      <c r="Q74" s="241">
        <v>5.8</v>
      </c>
      <c r="R74" s="313">
        <f t="shared" si="12"/>
        <v>5.9</v>
      </c>
      <c r="S74" s="314">
        <f t="shared" si="9"/>
        <v>4.1999999999999993</v>
      </c>
      <c r="T74" s="315"/>
      <c r="U74" s="305" t="s">
        <v>124</v>
      </c>
      <c r="V74" s="233"/>
      <c r="W74" s="297"/>
      <c r="X74" s="337"/>
      <c r="Y74" s="161" t="s">
        <v>55</v>
      </c>
    </row>
    <row r="75" spans="1:25" s="103" customFormat="1" ht="13.5" thickBot="1">
      <c r="A75" s="362"/>
      <c r="B75" s="363"/>
      <c r="C75" s="363"/>
      <c r="D75" s="346"/>
      <c r="E75" s="347"/>
      <c r="F75" s="297"/>
      <c r="G75" s="348" t="s">
        <v>23</v>
      </c>
      <c r="H75" s="349"/>
      <c r="I75" s="193">
        <f t="shared" ref="I75:M75" si="50">SUM(I73:I74)</f>
        <v>0</v>
      </c>
      <c r="J75" s="194">
        <f t="shared" si="50"/>
        <v>14.399999999999999</v>
      </c>
      <c r="K75" s="193">
        <f t="shared" si="50"/>
        <v>0.39999999999999947</v>
      </c>
      <c r="L75" s="193">
        <f t="shared" si="50"/>
        <v>0</v>
      </c>
      <c r="M75" s="191">
        <f t="shared" si="50"/>
        <v>14</v>
      </c>
      <c r="N75" s="194">
        <f t="shared" ref="N75" si="51">SUM(N73:N74)</f>
        <v>10</v>
      </c>
      <c r="O75" s="193">
        <f t="shared" ref="O75" si="52">SUM(O73:O74)</f>
        <v>0.20000000000000018</v>
      </c>
      <c r="P75" s="193">
        <f t="shared" ref="P75" si="53">SUM(P73:P74)</f>
        <v>0</v>
      </c>
      <c r="Q75" s="191">
        <f t="shared" ref="Q75" si="54">SUM(Q73:Q74)</f>
        <v>9.8000000000000007</v>
      </c>
      <c r="R75" s="313">
        <f t="shared" si="12"/>
        <v>10</v>
      </c>
      <c r="S75" s="314">
        <f t="shared" si="9"/>
        <v>4.3999999999999986</v>
      </c>
      <c r="T75" s="315"/>
      <c r="U75" s="249"/>
      <c r="V75" s="233"/>
      <c r="W75" s="236"/>
      <c r="X75" s="236"/>
      <c r="Y75" s="250"/>
    </row>
    <row r="76" spans="1:25" s="103" customFormat="1" ht="76.5">
      <c r="A76" s="362" t="s">
        <v>18</v>
      </c>
      <c r="B76" s="363" t="s">
        <v>24</v>
      </c>
      <c r="C76" s="363" t="s">
        <v>30</v>
      </c>
      <c r="D76" s="346" t="s">
        <v>83</v>
      </c>
      <c r="E76" s="347" t="s">
        <v>123</v>
      </c>
      <c r="F76" s="297" t="s">
        <v>11</v>
      </c>
      <c r="G76" s="202" t="s">
        <v>19</v>
      </c>
      <c r="H76" s="145" t="s">
        <v>95</v>
      </c>
      <c r="I76" s="157"/>
      <c r="J76" s="171">
        <v>10.3</v>
      </c>
      <c r="K76" s="190">
        <f>SUM(J76-M76)</f>
        <v>0.30000000000000071</v>
      </c>
      <c r="L76" s="189"/>
      <c r="M76" s="189">
        <v>10</v>
      </c>
      <c r="N76" s="171">
        <v>10.199999999999999</v>
      </c>
      <c r="O76" s="190">
        <f>SUM(N76-Q76)</f>
        <v>0.29999999999999893</v>
      </c>
      <c r="P76" s="189"/>
      <c r="Q76" s="189">
        <v>9.9</v>
      </c>
      <c r="R76" s="313">
        <f t="shared" si="12"/>
        <v>10.199999999999999</v>
      </c>
      <c r="S76" s="314">
        <f t="shared" si="9"/>
        <v>0.10000000000000142</v>
      </c>
      <c r="T76" s="315"/>
      <c r="U76" s="197" t="s">
        <v>137</v>
      </c>
      <c r="V76" s="198">
        <v>2</v>
      </c>
      <c r="W76" s="331">
        <v>2</v>
      </c>
      <c r="X76" s="218"/>
      <c r="Y76" s="161" t="s">
        <v>55</v>
      </c>
    </row>
    <row r="77" spans="1:25" s="103" customFormat="1" ht="39" thickBot="1">
      <c r="A77" s="362"/>
      <c r="B77" s="363"/>
      <c r="C77" s="363"/>
      <c r="D77" s="346"/>
      <c r="E77" s="347"/>
      <c r="F77" s="178" t="s">
        <v>11</v>
      </c>
      <c r="G77" s="217" t="s">
        <v>258</v>
      </c>
      <c r="H77" s="251" t="s">
        <v>95</v>
      </c>
      <c r="I77" s="157"/>
      <c r="J77" s="171">
        <v>30.5</v>
      </c>
      <c r="K77" s="259">
        <f>SUM(J77-M77)</f>
        <v>0.10000000000000142</v>
      </c>
      <c r="L77" s="241"/>
      <c r="M77" s="241">
        <v>30.4</v>
      </c>
      <c r="N77" s="171">
        <v>23.9</v>
      </c>
      <c r="O77" s="259">
        <f>SUM(N77-Q77)</f>
        <v>9.9999999999997868E-2</v>
      </c>
      <c r="P77" s="241"/>
      <c r="Q77" s="241">
        <v>23.8</v>
      </c>
      <c r="R77" s="313">
        <f t="shared" si="12"/>
        <v>23.9</v>
      </c>
      <c r="S77" s="314">
        <f t="shared" si="9"/>
        <v>6.6000000000000014</v>
      </c>
      <c r="T77" s="315"/>
      <c r="U77" s="305" t="s">
        <v>124</v>
      </c>
      <c r="V77" s="233">
        <v>609</v>
      </c>
      <c r="W77" s="331">
        <v>609</v>
      </c>
      <c r="X77" s="331"/>
      <c r="Y77" s="161" t="s">
        <v>55</v>
      </c>
    </row>
    <row r="78" spans="1:25" s="103" customFormat="1" ht="13.5" thickBot="1">
      <c r="A78" s="362"/>
      <c r="B78" s="363"/>
      <c r="C78" s="363"/>
      <c r="D78" s="346"/>
      <c r="E78" s="347"/>
      <c r="F78" s="297"/>
      <c r="G78" s="348" t="s">
        <v>23</v>
      </c>
      <c r="H78" s="349"/>
      <c r="I78" s="193">
        <f t="shared" ref="I78:M78" si="55">SUM(I76:I77)</f>
        <v>0</v>
      </c>
      <c r="J78" s="194">
        <f t="shared" si="55"/>
        <v>40.799999999999997</v>
      </c>
      <c r="K78" s="193">
        <f t="shared" si="55"/>
        <v>0.40000000000000213</v>
      </c>
      <c r="L78" s="193">
        <f t="shared" si="55"/>
        <v>0</v>
      </c>
      <c r="M78" s="191">
        <f t="shared" si="55"/>
        <v>40.4</v>
      </c>
      <c r="N78" s="194">
        <f t="shared" ref="N78" si="56">SUM(N76:N77)</f>
        <v>34.099999999999994</v>
      </c>
      <c r="O78" s="193">
        <f t="shared" ref="O78" si="57">SUM(O76:O77)</f>
        <v>0.3999999999999968</v>
      </c>
      <c r="P78" s="193">
        <f t="shared" ref="P78" si="58">SUM(P76:P77)</f>
        <v>0</v>
      </c>
      <c r="Q78" s="191">
        <f t="shared" ref="Q78" si="59">SUM(Q76:Q77)</f>
        <v>33.700000000000003</v>
      </c>
      <c r="R78" s="313">
        <f t="shared" si="12"/>
        <v>34.099999999999994</v>
      </c>
      <c r="S78" s="314">
        <f t="shared" si="9"/>
        <v>6.7000000000000028</v>
      </c>
      <c r="T78" s="315"/>
      <c r="U78" s="249"/>
      <c r="V78" s="233"/>
      <c r="W78" s="331"/>
      <c r="X78" s="331"/>
      <c r="Y78" s="250"/>
    </row>
    <row r="79" spans="1:25" s="103" customFormat="1" ht="76.5">
      <c r="A79" s="362" t="s">
        <v>18</v>
      </c>
      <c r="B79" s="363" t="s">
        <v>24</v>
      </c>
      <c r="C79" s="363" t="s">
        <v>42</v>
      </c>
      <c r="D79" s="346" t="s">
        <v>83</v>
      </c>
      <c r="E79" s="347" t="s">
        <v>126</v>
      </c>
      <c r="F79" s="297" t="s">
        <v>11</v>
      </c>
      <c r="G79" s="202" t="s">
        <v>19</v>
      </c>
      <c r="H79" s="145" t="s">
        <v>95</v>
      </c>
      <c r="I79" s="157"/>
      <c r="J79" s="171">
        <v>0.3</v>
      </c>
      <c r="K79" s="190">
        <f>SUM(J79-M79)</f>
        <v>0.3</v>
      </c>
      <c r="L79" s="189"/>
      <c r="M79" s="189"/>
      <c r="N79" s="171">
        <v>0</v>
      </c>
      <c r="O79" s="190">
        <f>SUM(N79-Q79)</f>
        <v>0</v>
      </c>
      <c r="P79" s="189"/>
      <c r="Q79" s="189"/>
      <c r="R79" s="313">
        <f t="shared" si="12"/>
        <v>0</v>
      </c>
      <c r="S79" s="314">
        <f t="shared" si="9"/>
        <v>0.3</v>
      </c>
      <c r="T79" s="315"/>
      <c r="U79" s="197" t="s">
        <v>169</v>
      </c>
      <c r="V79" s="198">
        <v>0</v>
      </c>
      <c r="W79" s="331">
        <v>0</v>
      </c>
      <c r="X79" s="218"/>
      <c r="Y79" s="161" t="s">
        <v>55</v>
      </c>
    </row>
    <row r="80" spans="1:25" s="103" customFormat="1" ht="39" thickBot="1">
      <c r="A80" s="362"/>
      <c r="B80" s="363"/>
      <c r="C80" s="363"/>
      <c r="D80" s="346"/>
      <c r="E80" s="347"/>
      <c r="F80" s="178" t="s">
        <v>11</v>
      </c>
      <c r="G80" s="217" t="s">
        <v>21</v>
      </c>
      <c r="H80" s="254" t="s">
        <v>95</v>
      </c>
      <c r="I80" s="180"/>
      <c r="J80" s="171"/>
      <c r="K80" s="169">
        <f>SUM(J80-M80)</f>
        <v>0</v>
      </c>
      <c r="L80" s="255"/>
      <c r="M80" s="263"/>
      <c r="N80" s="171"/>
      <c r="O80" s="169">
        <f>SUM(N80-Q80)</f>
        <v>0</v>
      </c>
      <c r="P80" s="255"/>
      <c r="Q80" s="263"/>
      <c r="R80" s="313">
        <f t="shared" si="12"/>
        <v>0</v>
      </c>
      <c r="S80" s="314">
        <f t="shared" si="9"/>
        <v>0</v>
      </c>
      <c r="T80" s="315"/>
      <c r="U80" s="197" t="s">
        <v>124</v>
      </c>
      <c r="V80" s="198"/>
      <c r="W80" s="297"/>
      <c r="X80" s="337"/>
      <c r="Y80" s="161" t="s">
        <v>55</v>
      </c>
    </row>
    <row r="81" spans="1:25" s="103" customFormat="1" ht="13.5" thickBot="1">
      <c r="A81" s="362"/>
      <c r="B81" s="363"/>
      <c r="C81" s="363"/>
      <c r="D81" s="346"/>
      <c r="E81" s="347"/>
      <c r="F81" s="297"/>
      <c r="G81" s="348" t="s">
        <v>23</v>
      </c>
      <c r="H81" s="349"/>
      <c r="I81" s="193">
        <f>SUM(I79:I79)</f>
        <v>0</v>
      </c>
      <c r="J81" s="193">
        <f>SUM(J79:J80)</f>
        <v>0.3</v>
      </c>
      <c r="K81" s="193">
        <f>SUM(K79:K79)</f>
        <v>0.3</v>
      </c>
      <c r="L81" s="193">
        <f>SUM(L79:L79)</f>
        <v>0</v>
      </c>
      <c r="M81" s="191">
        <f>SUM(M79:M80)</f>
        <v>0</v>
      </c>
      <c r="N81" s="193">
        <f>SUM(N79:N80)</f>
        <v>0</v>
      </c>
      <c r="O81" s="193">
        <f>SUM(O79:O79)</f>
        <v>0</v>
      </c>
      <c r="P81" s="193">
        <f>SUM(P79:P79)</f>
        <v>0</v>
      </c>
      <c r="Q81" s="191">
        <f>SUM(Q79:Q80)</f>
        <v>0</v>
      </c>
      <c r="R81" s="313">
        <f t="shared" si="12"/>
        <v>0</v>
      </c>
      <c r="S81" s="314">
        <f t="shared" si="9"/>
        <v>0.3</v>
      </c>
      <c r="T81" s="315"/>
      <c r="U81" s="249"/>
      <c r="V81" s="233"/>
      <c r="W81" s="236"/>
      <c r="X81" s="236"/>
      <c r="Y81" s="250"/>
    </row>
    <row r="82" spans="1:25" s="103" customFormat="1" ht="151.5" customHeight="1">
      <c r="A82" s="362" t="s">
        <v>18</v>
      </c>
      <c r="B82" s="363" t="s">
        <v>24</v>
      </c>
      <c r="C82" s="363" t="s">
        <v>40</v>
      </c>
      <c r="D82" s="346" t="s">
        <v>83</v>
      </c>
      <c r="E82" s="347" t="s">
        <v>250</v>
      </c>
      <c r="F82" s="297" t="s">
        <v>11</v>
      </c>
      <c r="G82" s="202" t="s">
        <v>19</v>
      </c>
      <c r="H82" s="145" t="s">
        <v>95</v>
      </c>
      <c r="I82" s="157"/>
      <c r="J82" s="171">
        <v>5.4</v>
      </c>
      <c r="K82" s="190">
        <f>SUM(J82-M82)</f>
        <v>0</v>
      </c>
      <c r="L82" s="189"/>
      <c r="M82" s="189">
        <v>5.4</v>
      </c>
      <c r="N82" s="171"/>
      <c r="O82" s="190">
        <f>SUM(N82-Q82)</f>
        <v>0</v>
      </c>
      <c r="P82" s="189"/>
      <c r="Q82" s="189"/>
      <c r="R82" s="313">
        <f t="shared" si="12"/>
        <v>0</v>
      </c>
      <c r="S82" s="314">
        <f t="shared" ref="S82:S142" si="60">SUM(J82-R82)</f>
        <v>5.4</v>
      </c>
      <c r="T82" s="315"/>
      <c r="U82" s="197" t="s">
        <v>248</v>
      </c>
      <c r="V82" s="198" t="s">
        <v>249</v>
      </c>
      <c r="W82" s="331" t="s">
        <v>249</v>
      </c>
      <c r="X82" s="218"/>
      <c r="Y82" s="161" t="s">
        <v>55</v>
      </c>
    </row>
    <row r="83" spans="1:25" s="103" customFormat="1" ht="13.5" thickBot="1">
      <c r="A83" s="362"/>
      <c r="B83" s="363"/>
      <c r="C83" s="363"/>
      <c r="D83" s="346"/>
      <c r="E83" s="347"/>
      <c r="F83" s="297" t="s">
        <v>11</v>
      </c>
      <c r="G83" s="217" t="s">
        <v>19</v>
      </c>
      <c r="H83" s="251" t="s">
        <v>95</v>
      </c>
      <c r="I83" s="155"/>
      <c r="J83" s="192">
        <v>9.1</v>
      </c>
      <c r="K83" s="240">
        <f>SUM(J83-M83)</f>
        <v>0</v>
      </c>
      <c r="L83" s="241"/>
      <c r="M83" s="241">
        <v>9.1</v>
      </c>
      <c r="N83" s="192">
        <v>9.1</v>
      </c>
      <c r="O83" s="240">
        <f>SUM(N83-Q83)</f>
        <v>9.1</v>
      </c>
      <c r="P83" s="241"/>
      <c r="Q83" s="241"/>
      <c r="R83" s="313">
        <f t="shared" si="12"/>
        <v>9.1</v>
      </c>
      <c r="S83" s="314">
        <f t="shared" si="60"/>
        <v>0</v>
      </c>
      <c r="T83" s="315"/>
      <c r="U83" s="305" t="s">
        <v>251</v>
      </c>
      <c r="V83" s="233">
        <v>226</v>
      </c>
      <c r="W83" s="331">
        <v>226</v>
      </c>
      <c r="X83" s="218"/>
      <c r="Y83" s="161" t="s">
        <v>55</v>
      </c>
    </row>
    <row r="84" spans="1:25" s="103" customFormat="1" ht="13.5" thickBot="1">
      <c r="A84" s="362"/>
      <c r="B84" s="363"/>
      <c r="C84" s="363"/>
      <c r="D84" s="346"/>
      <c r="E84" s="347"/>
      <c r="F84" s="297"/>
      <c r="G84" s="348" t="s">
        <v>23</v>
      </c>
      <c r="H84" s="349"/>
      <c r="I84" s="193">
        <f t="shared" ref="I84" si="61">SUM(I82:I83)</f>
        <v>0</v>
      </c>
      <c r="J84" s="194">
        <f t="shared" ref="J84" si="62">SUM(J82:J83)</f>
        <v>14.5</v>
      </c>
      <c r="K84" s="193">
        <f t="shared" ref="K84:N84" si="63">SUM(K82:K83)</f>
        <v>0</v>
      </c>
      <c r="L84" s="193">
        <f t="shared" si="63"/>
        <v>0</v>
      </c>
      <c r="M84" s="191">
        <f t="shared" si="63"/>
        <v>14.5</v>
      </c>
      <c r="N84" s="194">
        <f t="shared" si="63"/>
        <v>9.1</v>
      </c>
      <c r="O84" s="193">
        <f t="shared" ref="O84:Q84" si="64">SUM(O82:O83)</f>
        <v>9.1</v>
      </c>
      <c r="P84" s="193">
        <f t="shared" si="64"/>
        <v>0</v>
      </c>
      <c r="Q84" s="191">
        <f t="shared" si="64"/>
        <v>0</v>
      </c>
      <c r="R84" s="313">
        <f t="shared" ref="R84:R142" si="65">SUM(I84+N84)</f>
        <v>9.1</v>
      </c>
      <c r="S84" s="314">
        <f t="shared" si="60"/>
        <v>5.4</v>
      </c>
      <c r="T84" s="315"/>
      <c r="U84" s="249"/>
      <c r="V84" s="233"/>
      <c r="W84" s="236"/>
      <c r="X84" s="236"/>
      <c r="Y84" s="250"/>
    </row>
    <row r="85" spans="1:25" s="103" customFormat="1" ht="25.5">
      <c r="A85" s="355" t="s">
        <v>18</v>
      </c>
      <c r="B85" s="356" t="s">
        <v>24</v>
      </c>
      <c r="C85" s="356" t="s">
        <v>41</v>
      </c>
      <c r="D85" s="350" t="s">
        <v>147</v>
      </c>
      <c r="E85" s="347" t="s">
        <v>133</v>
      </c>
      <c r="F85" s="296" t="s">
        <v>11</v>
      </c>
      <c r="G85" s="74" t="s">
        <v>19</v>
      </c>
      <c r="H85" s="81" t="s">
        <v>20</v>
      </c>
      <c r="I85" s="41"/>
      <c r="J85" s="171">
        <v>5</v>
      </c>
      <c r="K85" s="39">
        <f>SUM(J85-M85)</f>
        <v>5</v>
      </c>
      <c r="L85" s="52"/>
      <c r="M85" s="52"/>
      <c r="N85" s="171">
        <v>0</v>
      </c>
      <c r="O85" s="39">
        <f>SUM(N85-Q85)</f>
        <v>0</v>
      </c>
      <c r="P85" s="52"/>
      <c r="Q85" s="52"/>
      <c r="R85" s="313">
        <f t="shared" si="65"/>
        <v>0</v>
      </c>
      <c r="S85" s="314">
        <f t="shared" si="60"/>
        <v>5</v>
      </c>
      <c r="T85" s="315"/>
      <c r="U85" s="197" t="s">
        <v>225</v>
      </c>
      <c r="V85" s="198">
        <v>53</v>
      </c>
      <c r="W85" s="297" t="s">
        <v>278</v>
      </c>
      <c r="X85" s="218"/>
      <c r="Y85" s="224" t="s">
        <v>55</v>
      </c>
    </row>
    <row r="86" spans="1:25" s="103" customFormat="1" ht="13.5" thickBot="1">
      <c r="A86" s="355"/>
      <c r="B86" s="356"/>
      <c r="C86" s="356"/>
      <c r="D86" s="350"/>
      <c r="E86" s="347"/>
      <c r="F86" s="296"/>
      <c r="G86" s="217"/>
      <c r="H86" s="79"/>
      <c r="I86" s="155"/>
      <c r="J86" s="192"/>
      <c r="K86" s="240">
        <f>SUM(J86-M86)</f>
        <v>0</v>
      </c>
      <c r="L86" s="241"/>
      <c r="M86" s="241"/>
      <c r="N86" s="192"/>
      <c r="O86" s="240">
        <f>SUM(N86-Q86)</f>
        <v>0</v>
      </c>
      <c r="P86" s="241"/>
      <c r="Q86" s="241"/>
      <c r="R86" s="313">
        <f t="shared" si="65"/>
        <v>0</v>
      </c>
      <c r="S86" s="314">
        <f t="shared" si="60"/>
        <v>0</v>
      </c>
      <c r="T86" s="315"/>
      <c r="U86" s="218"/>
      <c r="V86" s="233"/>
      <c r="W86" s="297"/>
      <c r="X86" s="337"/>
      <c r="Y86" s="224" t="s">
        <v>55</v>
      </c>
    </row>
    <row r="87" spans="1:25" s="103" customFormat="1" ht="13.5" thickBot="1">
      <c r="A87" s="355"/>
      <c r="B87" s="356"/>
      <c r="C87" s="356"/>
      <c r="D87" s="350"/>
      <c r="E87" s="347"/>
      <c r="F87" s="296"/>
      <c r="G87" s="348" t="s">
        <v>23</v>
      </c>
      <c r="H87" s="351"/>
      <c r="I87" s="44">
        <f t="shared" ref="I87:M87" si="66">SUM(I85:I86)</f>
        <v>0</v>
      </c>
      <c r="J87" s="193">
        <f t="shared" si="66"/>
        <v>5</v>
      </c>
      <c r="K87" s="193">
        <f t="shared" si="66"/>
        <v>5</v>
      </c>
      <c r="L87" s="193">
        <f t="shared" si="66"/>
        <v>0</v>
      </c>
      <c r="M87" s="193">
        <f t="shared" si="66"/>
        <v>0</v>
      </c>
      <c r="N87" s="193">
        <f t="shared" ref="N87:Q87" si="67">SUM(N85:N86)</f>
        <v>0</v>
      </c>
      <c r="O87" s="193">
        <f t="shared" si="67"/>
        <v>0</v>
      </c>
      <c r="P87" s="193">
        <f t="shared" si="67"/>
        <v>0</v>
      </c>
      <c r="Q87" s="193">
        <f t="shared" si="67"/>
        <v>0</v>
      </c>
      <c r="R87" s="313">
        <f t="shared" si="65"/>
        <v>0</v>
      </c>
      <c r="S87" s="314">
        <f t="shared" si="60"/>
        <v>5</v>
      </c>
      <c r="T87" s="315"/>
      <c r="U87" s="184"/>
      <c r="V87" s="195"/>
      <c r="W87" s="232"/>
      <c r="X87" s="232"/>
      <c r="Y87" s="225"/>
    </row>
    <row r="88" spans="1:25" s="103" customFormat="1" ht="38.25">
      <c r="A88" s="355" t="s">
        <v>18</v>
      </c>
      <c r="B88" s="356" t="s">
        <v>24</v>
      </c>
      <c r="C88" s="356" t="s">
        <v>16</v>
      </c>
      <c r="D88" s="350"/>
      <c r="E88" s="347" t="s">
        <v>239</v>
      </c>
      <c r="F88" s="296" t="s">
        <v>11</v>
      </c>
      <c r="G88" s="74" t="s">
        <v>19</v>
      </c>
      <c r="H88" s="81" t="s">
        <v>20</v>
      </c>
      <c r="I88" s="41"/>
      <c r="J88" s="171">
        <v>6.5</v>
      </c>
      <c r="K88" s="39">
        <f>SUM(J88-M88)</f>
        <v>3.5</v>
      </c>
      <c r="L88" s="52"/>
      <c r="M88" s="52">
        <v>3</v>
      </c>
      <c r="N88" s="171">
        <v>4.5</v>
      </c>
      <c r="O88" s="39">
        <f>SUM(N88-Q88)</f>
        <v>4.5</v>
      </c>
      <c r="P88" s="52"/>
      <c r="Q88" s="52"/>
      <c r="R88" s="313">
        <f t="shared" si="65"/>
        <v>4.5</v>
      </c>
      <c r="S88" s="314">
        <f t="shared" si="60"/>
        <v>2</v>
      </c>
      <c r="T88" s="315"/>
      <c r="U88" s="343" t="s">
        <v>238</v>
      </c>
      <c r="V88" s="198" t="s">
        <v>236</v>
      </c>
      <c r="W88" s="297" t="s">
        <v>236</v>
      </c>
      <c r="X88" s="337"/>
      <c r="Y88" s="224" t="s">
        <v>55</v>
      </c>
    </row>
    <row r="89" spans="1:25" s="103" customFormat="1" ht="26.25" thickBot="1">
      <c r="A89" s="355"/>
      <c r="B89" s="356"/>
      <c r="C89" s="356"/>
      <c r="D89" s="350"/>
      <c r="E89" s="347"/>
      <c r="F89" s="296"/>
      <c r="G89" s="217"/>
      <c r="H89" s="79"/>
      <c r="I89" s="155"/>
      <c r="J89" s="192"/>
      <c r="K89" s="240">
        <f>SUM(J89-M89)</f>
        <v>0</v>
      </c>
      <c r="L89" s="241"/>
      <c r="M89" s="241"/>
      <c r="N89" s="192"/>
      <c r="O89" s="240">
        <f>SUM(N89-Q89)</f>
        <v>0</v>
      </c>
      <c r="P89" s="241"/>
      <c r="Q89" s="241"/>
      <c r="R89" s="313">
        <f t="shared" si="65"/>
        <v>0</v>
      </c>
      <c r="S89" s="314">
        <f t="shared" si="60"/>
        <v>0</v>
      </c>
      <c r="T89" s="315"/>
      <c r="U89" s="218" t="s">
        <v>237</v>
      </c>
      <c r="V89" s="233">
        <v>1</v>
      </c>
      <c r="W89" s="297" t="s">
        <v>11</v>
      </c>
      <c r="X89" s="337"/>
      <c r="Y89" s="224" t="s">
        <v>55</v>
      </c>
    </row>
    <row r="90" spans="1:25" s="103" customFormat="1" ht="13.5" thickBot="1">
      <c r="A90" s="355"/>
      <c r="B90" s="356"/>
      <c r="C90" s="356"/>
      <c r="D90" s="350"/>
      <c r="E90" s="347"/>
      <c r="F90" s="296"/>
      <c r="G90" s="348" t="s">
        <v>23</v>
      </c>
      <c r="H90" s="351"/>
      <c r="I90" s="44">
        <f t="shared" ref="I90:M90" si="68">SUM(I88:I89)</f>
        <v>0</v>
      </c>
      <c r="J90" s="193">
        <f t="shared" si="68"/>
        <v>6.5</v>
      </c>
      <c r="K90" s="193">
        <f t="shared" si="68"/>
        <v>3.5</v>
      </c>
      <c r="L90" s="193">
        <f t="shared" si="68"/>
        <v>0</v>
      </c>
      <c r="M90" s="193">
        <f t="shared" si="68"/>
        <v>3</v>
      </c>
      <c r="N90" s="193">
        <f t="shared" ref="N90:Q90" si="69">SUM(N88:N89)</f>
        <v>4.5</v>
      </c>
      <c r="O90" s="193">
        <f t="shared" si="69"/>
        <v>4.5</v>
      </c>
      <c r="P90" s="193">
        <f t="shared" si="69"/>
        <v>0</v>
      </c>
      <c r="Q90" s="193">
        <f t="shared" si="69"/>
        <v>0</v>
      </c>
      <c r="R90" s="313">
        <f t="shared" si="65"/>
        <v>4.5</v>
      </c>
      <c r="S90" s="314">
        <f t="shared" si="60"/>
        <v>2</v>
      </c>
      <c r="T90" s="315"/>
      <c r="U90" s="184"/>
      <c r="V90" s="195"/>
      <c r="W90" s="232"/>
      <c r="X90" s="232"/>
      <c r="Y90" s="225"/>
    </row>
    <row r="91" spans="1:25" s="103" customFormat="1" ht="13.5" thickBot="1">
      <c r="A91" s="104" t="s">
        <v>18</v>
      </c>
      <c r="B91" s="105" t="s">
        <v>24</v>
      </c>
      <c r="C91" s="109"/>
      <c r="D91" s="110"/>
      <c r="E91" s="282" t="s">
        <v>31</v>
      </c>
      <c r="F91" s="119"/>
      <c r="G91" s="164"/>
      <c r="H91" s="120"/>
      <c r="I91" s="64">
        <f>SUM(I47+I51+I56+I63+I72+I75+I78+I81+I84+I87+I90)</f>
        <v>0</v>
      </c>
      <c r="J91" s="64">
        <f t="shared" ref="J91:Q91" si="70">SUM(J47+J51+J56+J63+J72+J75+J78+J81+J84+J87+J90)</f>
        <v>1211.5</v>
      </c>
      <c r="K91" s="64">
        <f t="shared" si="70"/>
        <v>115.49999999999999</v>
      </c>
      <c r="L91" s="64">
        <f t="shared" si="70"/>
        <v>0</v>
      </c>
      <c r="M91" s="64">
        <f t="shared" si="70"/>
        <v>1096</v>
      </c>
      <c r="N91" s="64">
        <f t="shared" si="70"/>
        <v>1007.5000000000001</v>
      </c>
      <c r="O91" s="64">
        <f t="shared" si="70"/>
        <v>592.9</v>
      </c>
      <c r="P91" s="64">
        <f t="shared" si="70"/>
        <v>0</v>
      </c>
      <c r="Q91" s="64">
        <f t="shared" si="70"/>
        <v>414.6</v>
      </c>
      <c r="R91" s="313">
        <f t="shared" si="65"/>
        <v>1007.5000000000001</v>
      </c>
      <c r="S91" s="314">
        <f t="shared" si="60"/>
        <v>203.99999999999989</v>
      </c>
      <c r="T91" s="315"/>
      <c r="U91" s="184"/>
      <c r="V91" s="232"/>
      <c r="W91" s="232"/>
      <c r="X91" s="232"/>
      <c r="Y91" s="226"/>
    </row>
    <row r="92" spans="1:25" s="102" customFormat="1" ht="34.5" thickBot="1">
      <c r="A92" s="26" t="s">
        <v>18</v>
      </c>
      <c r="B92" s="4" t="s">
        <v>25</v>
      </c>
      <c r="C92" s="6"/>
      <c r="D92" s="16" t="s">
        <v>62</v>
      </c>
      <c r="E92" s="379" t="s">
        <v>107</v>
      </c>
      <c r="F92" s="380"/>
      <c r="G92" s="380"/>
      <c r="H92" s="380"/>
      <c r="I92" s="37"/>
      <c r="J92" s="37"/>
      <c r="K92" s="37"/>
      <c r="L92" s="37"/>
      <c r="M92" s="37"/>
      <c r="N92" s="37"/>
      <c r="O92" s="37"/>
      <c r="P92" s="37"/>
      <c r="Q92" s="37"/>
      <c r="R92" s="313">
        <f t="shared" si="65"/>
        <v>0</v>
      </c>
      <c r="S92" s="314">
        <f t="shared" si="60"/>
        <v>0</v>
      </c>
      <c r="T92" s="315"/>
      <c r="U92" s="98"/>
      <c r="V92" s="195"/>
      <c r="W92" s="232"/>
      <c r="X92" s="232"/>
      <c r="Y92" s="224"/>
    </row>
    <row r="93" spans="1:25" s="103" customFormat="1" ht="38.25">
      <c r="A93" s="355" t="s">
        <v>18</v>
      </c>
      <c r="B93" s="356" t="s">
        <v>25</v>
      </c>
      <c r="C93" s="405" t="s">
        <v>18</v>
      </c>
      <c r="D93" s="382" t="s">
        <v>148</v>
      </c>
      <c r="E93" s="381" t="s">
        <v>63</v>
      </c>
      <c r="F93" s="300" t="s">
        <v>66</v>
      </c>
      <c r="G93" s="298" t="s">
        <v>19</v>
      </c>
      <c r="H93" s="73" t="s">
        <v>37</v>
      </c>
      <c r="I93" s="38"/>
      <c r="J93" s="45">
        <v>8</v>
      </c>
      <c r="K93" s="242">
        <f>SUM(J93-M93)</f>
        <v>8</v>
      </c>
      <c r="L93" s="39"/>
      <c r="M93" s="40"/>
      <c r="N93" s="45">
        <v>8</v>
      </c>
      <c r="O93" s="242">
        <f>SUM(N93-Q93)</f>
        <v>8</v>
      </c>
      <c r="P93" s="39"/>
      <c r="Q93" s="40"/>
      <c r="R93" s="313">
        <f t="shared" si="65"/>
        <v>8</v>
      </c>
      <c r="S93" s="314">
        <f t="shared" si="60"/>
        <v>0</v>
      </c>
      <c r="T93" s="315"/>
      <c r="U93" s="156" t="s">
        <v>90</v>
      </c>
      <c r="V93" s="297" t="s">
        <v>38</v>
      </c>
      <c r="W93" s="312" t="s">
        <v>14</v>
      </c>
      <c r="X93" s="337"/>
      <c r="Y93" s="224" t="s">
        <v>55</v>
      </c>
    </row>
    <row r="94" spans="1:25" s="103" customFormat="1" ht="39" thickBot="1">
      <c r="A94" s="355"/>
      <c r="B94" s="356"/>
      <c r="C94" s="405"/>
      <c r="D94" s="382"/>
      <c r="E94" s="347"/>
      <c r="F94" s="300" t="s">
        <v>66</v>
      </c>
      <c r="G94" s="140" t="s">
        <v>19</v>
      </c>
      <c r="H94" s="77" t="s">
        <v>37</v>
      </c>
      <c r="I94" s="48"/>
      <c r="J94" s="155"/>
      <c r="K94" s="46">
        <f>SUM(J94-M94)</f>
        <v>0</v>
      </c>
      <c r="L94" s="174"/>
      <c r="M94" s="50"/>
      <c r="N94" s="155"/>
      <c r="O94" s="46">
        <f>SUM(N94-Q94)</f>
        <v>0</v>
      </c>
      <c r="P94" s="174"/>
      <c r="Q94" s="50"/>
      <c r="R94" s="313">
        <f t="shared" si="65"/>
        <v>0</v>
      </c>
      <c r="S94" s="314">
        <f t="shared" si="60"/>
        <v>0</v>
      </c>
      <c r="T94" s="315"/>
      <c r="U94" s="156" t="s">
        <v>93</v>
      </c>
      <c r="V94" s="195">
        <v>50</v>
      </c>
      <c r="W94" s="195">
        <v>50</v>
      </c>
      <c r="X94" s="195"/>
      <c r="Y94" s="224" t="s">
        <v>55</v>
      </c>
    </row>
    <row r="95" spans="1:25" s="103" customFormat="1" ht="13.5" thickBot="1">
      <c r="A95" s="355"/>
      <c r="B95" s="356"/>
      <c r="C95" s="405"/>
      <c r="D95" s="382"/>
      <c r="E95" s="347"/>
      <c r="F95" s="296"/>
      <c r="G95" s="386" t="s">
        <v>23</v>
      </c>
      <c r="H95" s="386"/>
      <c r="I95" s="44">
        <f t="shared" ref="I95:M95" si="71">SUM(I93:I94)</f>
        <v>0</v>
      </c>
      <c r="J95" s="44">
        <f t="shared" si="71"/>
        <v>8</v>
      </c>
      <c r="K95" s="44">
        <f t="shared" si="71"/>
        <v>8</v>
      </c>
      <c r="L95" s="44">
        <f t="shared" si="71"/>
        <v>0</v>
      </c>
      <c r="M95" s="44">
        <f t="shared" si="71"/>
        <v>0</v>
      </c>
      <c r="N95" s="44">
        <f t="shared" ref="N95:Q95" si="72">SUM(N93:N94)</f>
        <v>8</v>
      </c>
      <c r="O95" s="44">
        <f t="shared" si="72"/>
        <v>8</v>
      </c>
      <c r="P95" s="44">
        <f t="shared" si="72"/>
        <v>0</v>
      </c>
      <c r="Q95" s="44">
        <f t="shared" si="72"/>
        <v>0</v>
      </c>
      <c r="R95" s="313">
        <f t="shared" si="65"/>
        <v>8</v>
      </c>
      <c r="S95" s="314">
        <f t="shared" si="60"/>
        <v>0</v>
      </c>
      <c r="T95" s="315"/>
      <c r="U95" s="98"/>
      <c r="V95" s="297"/>
      <c r="W95" s="312"/>
      <c r="X95" s="337"/>
      <c r="Y95" s="224"/>
    </row>
    <row r="96" spans="1:25" s="103" customFormat="1" ht="25.5">
      <c r="A96" s="355" t="s">
        <v>18</v>
      </c>
      <c r="B96" s="356" t="s">
        <v>25</v>
      </c>
      <c r="C96" s="405" t="s">
        <v>24</v>
      </c>
      <c r="D96" s="382" t="s">
        <v>149</v>
      </c>
      <c r="E96" s="347" t="s">
        <v>184</v>
      </c>
      <c r="F96" s="300" t="s">
        <v>66</v>
      </c>
      <c r="G96" s="74" t="s">
        <v>19</v>
      </c>
      <c r="H96" s="75" t="s">
        <v>37</v>
      </c>
      <c r="I96" s="45"/>
      <c r="J96" s="45">
        <v>20</v>
      </c>
      <c r="K96" s="46">
        <f t="shared" ref="K96:K101" si="73">SUM(J96-M96)</f>
        <v>20</v>
      </c>
      <c r="L96" s="190"/>
      <c r="M96" s="40"/>
      <c r="N96" s="45">
        <v>20</v>
      </c>
      <c r="O96" s="46">
        <f t="shared" ref="O96:O104" si="74">SUM(N96-Q96)</f>
        <v>20</v>
      </c>
      <c r="P96" s="190"/>
      <c r="Q96" s="40"/>
      <c r="R96" s="313">
        <f t="shared" si="65"/>
        <v>20</v>
      </c>
      <c r="S96" s="314">
        <f t="shared" si="60"/>
        <v>0</v>
      </c>
      <c r="T96" s="315"/>
      <c r="U96" s="98" t="s">
        <v>53</v>
      </c>
      <c r="V96" s="297" t="s">
        <v>11</v>
      </c>
      <c r="W96" s="328" t="s">
        <v>11</v>
      </c>
      <c r="X96" s="337"/>
      <c r="Y96" s="224" t="s">
        <v>55</v>
      </c>
    </row>
    <row r="97" spans="1:25" s="103" customFormat="1" ht="25.5">
      <c r="A97" s="355"/>
      <c r="B97" s="356"/>
      <c r="C97" s="405"/>
      <c r="D97" s="382"/>
      <c r="E97" s="347"/>
      <c r="F97" s="300" t="s">
        <v>66</v>
      </c>
      <c r="G97" s="72" t="s">
        <v>22</v>
      </c>
      <c r="H97" s="73"/>
      <c r="I97" s="157"/>
      <c r="J97" s="157">
        <v>2.6</v>
      </c>
      <c r="K97" s="46">
        <f t="shared" si="73"/>
        <v>2.6</v>
      </c>
      <c r="L97" s="256"/>
      <c r="M97" s="122"/>
      <c r="N97" s="157">
        <v>2.6</v>
      </c>
      <c r="O97" s="46">
        <f t="shared" si="74"/>
        <v>2.6</v>
      </c>
      <c r="P97" s="256"/>
      <c r="Q97" s="122"/>
      <c r="R97" s="313">
        <f t="shared" si="65"/>
        <v>2.6</v>
      </c>
      <c r="S97" s="314">
        <f t="shared" si="60"/>
        <v>0</v>
      </c>
      <c r="T97" s="315"/>
      <c r="U97" s="98" t="s">
        <v>45</v>
      </c>
      <c r="V97" s="297" t="s">
        <v>11</v>
      </c>
      <c r="W97" s="312" t="s">
        <v>11</v>
      </c>
      <c r="X97" s="337"/>
      <c r="Y97" s="224" t="s">
        <v>55</v>
      </c>
    </row>
    <row r="98" spans="1:25" s="103" customFormat="1" ht="38.25">
      <c r="A98" s="355"/>
      <c r="B98" s="356"/>
      <c r="C98" s="405"/>
      <c r="D98" s="382"/>
      <c r="E98" s="347"/>
      <c r="F98" s="300" t="s">
        <v>66</v>
      </c>
      <c r="G98" s="76" t="s">
        <v>19</v>
      </c>
      <c r="H98" s="77" t="s">
        <v>37</v>
      </c>
      <c r="I98" s="48"/>
      <c r="J98" s="155"/>
      <c r="K98" s="46">
        <f t="shared" si="73"/>
        <v>0</v>
      </c>
      <c r="L98" s="181"/>
      <c r="M98" s="66"/>
      <c r="N98" s="155"/>
      <c r="O98" s="46">
        <f t="shared" si="74"/>
        <v>0</v>
      </c>
      <c r="P98" s="181"/>
      <c r="Q98" s="66"/>
      <c r="R98" s="313">
        <f t="shared" si="65"/>
        <v>0</v>
      </c>
      <c r="S98" s="314">
        <f t="shared" si="60"/>
        <v>0</v>
      </c>
      <c r="T98" s="315"/>
      <c r="U98" s="98" t="s">
        <v>64</v>
      </c>
      <c r="V98" s="297" t="s">
        <v>14</v>
      </c>
      <c r="W98" s="312" t="s">
        <v>38</v>
      </c>
      <c r="X98" s="337"/>
      <c r="Y98" s="224" t="s">
        <v>55</v>
      </c>
    </row>
    <row r="99" spans="1:25" s="103" customFormat="1" ht="38.25">
      <c r="A99" s="355"/>
      <c r="B99" s="356"/>
      <c r="C99" s="405"/>
      <c r="D99" s="382"/>
      <c r="E99" s="347"/>
      <c r="F99" s="300" t="s">
        <v>66</v>
      </c>
      <c r="G99" s="76" t="s">
        <v>19</v>
      </c>
      <c r="H99" s="77" t="s">
        <v>37</v>
      </c>
      <c r="I99" s="48"/>
      <c r="J99" s="155"/>
      <c r="K99" s="46">
        <f t="shared" si="73"/>
        <v>0</v>
      </c>
      <c r="L99" s="181"/>
      <c r="M99" s="66"/>
      <c r="N99" s="155"/>
      <c r="O99" s="46">
        <f t="shared" si="74"/>
        <v>0</v>
      </c>
      <c r="P99" s="181"/>
      <c r="Q99" s="66"/>
      <c r="R99" s="313">
        <f t="shared" si="65"/>
        <v>0</v>
      </c>
      <c r="S99" s="314">
        <f t="shared" si="60"/>
        <v>0</v>
      </c>
      <c r="T99" s="315"/>
      <c r="U99" s="156" t="s">
        <v>182</v>
      </c>
      <c r="V99" s="233">
        <v>10</v>
      </c>
      <c r="W99" s="233">
        <v>17</v>
      </c>
      <c r="X99" s="337"/>
      <c r="Y99" s="161" t="s">
        <v>55</v>
      </c>
    </row>
    <row r="100" spans="1:25" s="103" customFormat="1" ht="51">
      <c r="A100" s="355"/>
      <c r="B100" s="356"/>
      <c r="C100" s="405"/>
      <c r="D100" s="382"/>
      <c r="E100" s="347"/>
      <c r="F100" s="300" t="s">
        <v>66</v>
      </c>
      <c r="G100" s="76" t="s">
        <v>19</v>
      </c>
      <c r="H100" s="77" t="s">
        <v>37</v>
      </c>
      <c r="I100" s="41"/>
      <c r="J100" s="157"/>
      <c r="K100" s="46">
        <f t="shared" si="73"/>
        <v>0</v>
      </c>
      <c r="L100" s="214"/>
      <c r="M100" s="122"/>
      <c r="N100" s="157"/>
      <c r="O100" s="46">
        <f t="shared" si="74"/>
        <v>0</v>
      </c>
      <c r="P100" s="214"/>
      <c r="Q100" s="122"/>
      <c r="R100" s="313">
        <f t="shared" si="65"/>
        <v>0</v>
      </c>
      <c r="S100" s="314">
        <f t="shared" si="60"/>
        <v>0</v>
      </c>
      <c r="T100" s="315"/>
      <c r="U100" s="156" t="s">
        <v>215</v>
      </c>
      <c r="V100" s="233">
        <v>4</v>
      </c>
      <c r="W100" s="233">
        <v>4</v>
      </c>
      <c r="X100" s="337"/>
      <c r="Y100" s="161" t="s">
        <v>55</v>
      </c>
    </row>
    <row r="101" spans="1:25" s="103" customFormat="1" ht="38.25">
      <c r="A101" s="355"/>
      <c r="B101" s="356"/>
      <c r="C101" s="405"/>
      <c r="D101" s="382"/>
      <c r="E101" s="347"/>
      <c r="F101" s="300" t="s">
        <v>66</v>
      </c>
      <c r="G101" s="291" t="s">
        <v>19</v>
      </c>
      <c r="H101" s="77" t="s">
        <v>37</v>
      </c>
      <c r="I101" s="41"/>
      <c r="J101" s="157"/>
      <c r="K101" s="46">
        <f t="shared" si="73"/>
        <v>0</v>
      </c>
      <c r="L101" s="142"/>
      <c r="M101" s="122"/>
      <c r="N101" s="157"/>
      <c r="O101" s="46">
        <f t="shared" si="74"/>
        <v>0</v>
      </c>
      <c r="P101" s="142"/>
      <c r="Q101" s="122"/>
      <c r="R101" s="313">
        <f t="shared" si="65"/>
        <v>0</v>
      </c>
      <c r="S101" s="314">
        <f t="shared" si="60"/>
        <v>0</v>
      </c>
      <c r="T101" s="315"/>
      <c r="U101" s="98" t="s">
        <v>216</v>
      </c>
      <c r="V101" s="297" t="s">
        <v>240</v>
      </c>
      <c r="W101" s="312" t="s">
        <v>275</v>
      </c>
      <c r="X101" s="337"/>
      <c r="Y101" s="224" t="s">
        <v>55</v>
      </c>
    </row>
    <row r="102" spans="1:25" s="103" customFormat="1" ht="25.5">
      <c r="A102" s="355"/>
      <c r="B102" s="356"/>
      <c r="C102" s="405"/>
      <c r="D102" s="382"/>
      <c r="E102" s="347"/>
      <c r="F102" s="300" t="s">
        <v>66</v>
      </c>
      <c r="G102" s="291" t="s">
        <v>19</v>
      </c>
      <c r="H102" s="77" t="s">
        <v>37</v>
      </c>
      <c r="I102" s="157"/>
      <c r="J102" s="157"/>
      <c r="K102" s="181">
        <f t="shared" ref="K102" si="75">SUM(J102-M102)</f>
        <v>0</v>
      </c>
      <c r="L102" s="214"/>
      <c r="M102" s="203"/>
      <c r="N102" s="157"/>
      <c r="O102" s="181">
        <f t="shared" si="74"/>
        <v>0</v>
      </c>
      <c r="P102" s="214"/>
      <c r="Q102" s="203"/>
      <c r="R102" s="313">
        <f t="shared" si="65"/>
        <v>0</v>
      </c>
      <c r="S102" s="314">
        <f t="shared" si="60"/>
        <v>0</v>
      </c>
      <c r="T102" s="315"/>
      <c r="U102" s="156" t="s">
        <v>217</v>
      </c>
      <c r="V102" s="297" t="s">
        <v>11</v>
      </c>
      <c r="W102" s="312" t="s">
        <v>12</v>
      </c>
      <c r="X102" s="337"/>
      <c r="Y102" s="224" t="s">
        <v>55</v>
      </c>
    </row>
    <row r="103" spans="1:25" s="103" customFormat="1" ht="38.25">
      <c r="A103" s="355"/>
      <c r="B103" s="356"/>
      <c r="C103" s="405"/>
      <c r="D103" s="382"/>
      <c r="E103" s="347"/>
      <c r="F103" s="300" t="s">
        <v>66</v>
      </c>
      <c r="G103" s="72" t="s">
        <v>19</v>
      </c>
      <c r="H103" s="86" t="s">
        <v>37</v>
      </c>
      <c r="I103" s="41"/>
      <c r="J103" s="157"/>
      <c r="K103" s="46">
        <f t="shared" ref="K103:K104" si="76">SUM(J103-M103)</f>
        <v>0</v>
      </c>
      <c r="L103" s="142"/>
      <c r="M103" s="122"/>
      <c r="N103" s="157"/>
      <c r="O103" s="46">
        <f t="shared" si="74"/>
        <v>0</v>
      </c>
      <c r="P103" s="142"/>
      <c r="Q103" s="122"/>
      <c r="R103" s="313">
        <f t="shared" si="65"/>
        <v>0</v>
      </c>
      <c r="S103" s="314">
        <f t="shared" si="60"/>
        <v>0</v>
      </c>
      <c r="T103" s="315"/>
      <c r="U103" s="305" t="s">
        <v>92</v>
      </c>
      <c r="V103" s="297" t="s">
        <v>12</v>
      </c>
      <c r="W103" s="312" t="s">
        <v>11</v>
      </c>
      <c r="X103" s="337"/>
      <c r="Y103" s="224" t="s">
        <v>55</v>
      </c>
    </row>
    <row r="104" spans="1:25" s="103" customFormat="1" ht="13.5" thickBot="1">
      <c r="A104" s="355"/>
      <c r="B104" s="356"/>
      <c r="C104" s="405"/>
      <c r="D104" s="382"/>
      <c r="E104" s="347"/>
      <c r="F104" s="296" t="s">
        <v>66</v>
      </c>
      <c r="G104" s="291" t="s">
        <v>19</v>
      </c>
      <c r="H104" s="77" t="s">
        <v>37</v>
      </c>
      <c r="I104" s="41"/>
      <c r="J104" s="157"/>
      <c r="K104" s="46">
        <f t="shared" si="76"/>
        <v>0</v>
      </c>
      <c r="L104" s="142"/>
      <c r="M104" s="122"/>
      <c r="N104" s="157"/>
      <c r="O104" s="46">
        <f t="shared" si="74"/>
        <v>0</v>
      </c>
      <c r="P104" s="142"/>
      <c r="Q104" s="122"/>
      <c r="R104" s="313">
        <f t="shared" si="65"/>
        <v>0</v>
      </c>
      <c r="S104" s="314">
        <f t="shared" si="60"/>
        <v>0</v>
      </c>
      <c r="T104" s="315"/>
      <c r="U104" s="156" t="s">
        <v>119</v>
      </c>
      <c r="V104" s="297" t="s">
        <v>11</v>
      </c>
      <c r="W104" s="297"/>
      <c r="X104" s="337"/>
      <c r="Y104" s="224" t="s">
        <v>55</v>
      </c>
    </row>
    <row r="105" spans="1:25" s="103" customFormat="1" ht="13.5" thickBot="1">
      <c r="A105" s="355"/>
      <c r="B105" s="356"/>
      <c r="C105" s="405"/>
      <c r="D105" s="382"/>
      <c r="E105" s="347"/>
      <c r="F105" s="300"/>
      <c r="G105" s="386" t="s">
        <v>23</v>
      </c>
      <c r="H105" s="386"/>
      <c r="I105" s="44">
        <f t="shared" ref="I105:M105" si="77">SUM(I96:I104)</f>
        <v>0</v>
      </c>
      <c r="J105" s="44">
        <f t="shared" si="77"/>
        <v>22.6</v>
      </c>
      <c r="K105" s="44">
        <f t="shared" si="77"/>
        <v>22.6</v>
      </c>
      <c r="L105" s="44">
        <f t="shared" si="77"/>
        <v>0</v>
      </c>
      <c r="M105" s="44">
        <f t="shared" si="77"/>
        <v>0</v>
      </c>
      <c r="N105" s="44">
        <f t="shared" ref="N105:Q105" si="78">SUM(N96:N104)</f>
        <v>22.6</v>
      </c>
      <c r="O105" s="44">
        <f t="shared" si="78"/>
        <v>22.6</v>
      </c>
      <c r="P105" s="44">
        <f t="shared" si="78"/>
        <v>0</v>
      </c>
      <c r="Q105" s="44">
        <f t="shared" si="78"/>
        <v>0</v>
      </c>
      <c r="R105" s="313">
        <f t="shared" si="65"/>
        <v>22.6</v>
      </c>
      <c r="S105" s="314">
        <f t="shared" si="60"/>
        <v>0</v>
      </c>
      <c r="T105" s="315"/>
      <c r="U105" s="97"/>
      <c r="V105" s="297"/>
      <c r="W105" s="297"/>
      <c r="X105" s="337"/>
      <c r="Y105" s="224"/>
    </row>
    <row r="106" spans="1:25" s="103" customFormat="1" ht="76.5">
      <c r="A106" s="355" t="s">
        <v>18</v>
      </c>
      <c r="B106" s="356" t="s">
        <v>25</v>
      </c>
      <c r="C106" s="405" t="s">
        <v>25</v>
      </c>
      <c r="D106" s="382" t="s">
        <v>85</v>
      </c>
      <c r="E106" s="347" t="s">
        <v>91</v>
      </c>
      <c r="F106" s="300" t="s">
        <v>66</v>
      </c>
      <c r="G106" s="74" t="s">
        <v>19</v>
      </c>
      <c r="H106" s="85" t="s">
        <v>37</v>
      </c>
      <c r="I106" s="38"/>
      <c r="J106" s="45">
        <v>0.9</v>
      </c>
      <c r="K106" s="39">
        <f t="shared" ref="K106:K108" si="79">SUM(J106-M106)</f>
        <v>0.9</v>
      </c>
      <c r="L106" s="39"/>
      <c r="M106" s="40"/>
      <c r="N106" s="45">
        <v>0.9</v>
      </c>
      <c r="O106" s="39">
        <f t="shared" ref="O106:O108" si="80">SUM(N106-Q106)</f>
        <v>0.9</v>
      </c>
      <c r="P106" s="39"/>
      <c r="Q106" s="40"/>
      <c r="R106" s="313">
        <f t="shared" si="65"/>
        <v>0.9</v>
      </c>
      <c r="S106" s="314">
        <f t="shared" si="60"/>
        <v>0</v>
      </c>
      <c r="T106" s="315"/>
      <c r="U106" s="286" t="s">
        <v>116</v>
      </c>
      <c r="V106" s="297" t="s">
        <v>220</v>
      </c>
      <c r="W106" s="312" t="s">
        <v>220</v>
      </c>
      <c r="X106" s="337"/>
      <c r="Y106" s="224" t="s">
        <v>55</v>
      </c>
    </row>
    <row r="107" spans="1:25" s="103" customFormat="1" ht="51">
      <c r="A107" s="355"/>
      <c r="B107" s="356"/>
      <c r="C107" s="405"/>
      <c r="D107" s="382"/>
      <c r="E107" s="347"/>
      <c r="F107" s="300" t="s">
        <v>66</v>
      </c>
      <c r="G107" s="76" t="s">
        <v>19</v>
      </c>
      <c r="H107" s="77" t="s">
        <v>37</v>
      </c>
      <c r="I107" s="41"/>
      <c r="J107" s="157"/>
      <c r="K107" s="46">
        <f t="shared" si="79"/>
        <v>0</v>
      </c>
      <c r="L107" s="214"/>
      <c r="M107" s="122"/>
      <c r="N107" s="157"/>
      <c r="O107" s="46">
        <f t="shared" si="80"/>
        <v>0</v>
      </c>
      <c r="P107" s="214"/>
      <c r="Q107" s="122"/>
      <c r="R107" s="313">
        <f t="shared" si="65"/>
        <v>0</v>
      </c>
      <c r="S107" s="314">
        <f t="shared" si="60"/>
        <v>0</v>
      </c>
      <c r="T107" s="315"/>
      <c r="U107" s="156" t="s">
        <v>186</v>
      </c>
      <c r="V107" s="297" t="s">
        <v>187</v>
      </c>
      <c r="W107" s="312" t="s">
        <v>220</v>
      </c>
      <c r="X107" s="337"/>
      <c r="Y107" s="224" t="s">
        <v>55</v>
      </c>
    </row>
    <row r="108" spans="1:25" s="103" customFormat="1" ht="26.25" thickBot="1">
      <c r="A108" s="355"/>
      <c r="B108" s="356"/>
      <c r="C108" s="405"/>
      <c r="D108" s="382"/>
      <c r="E108" s="347"/>
      <c r="F108" s="300" t="s">
        <v>66</v>
      </c>
      <c r="G108" s="72" t="s">
        <v>19</v>
      </c>
      <c r="H108" s="86" t="s">
        <v>37</v>
      </c>
      <c r="I108" s="41"/>
      <c r="J108" s="157">
        <v>0.6</v>
      </c>
      <c r="K108" s="181">
        <f t="shared" si="79"/>
        <v>0.6</v>
      </c>
      <c r="L108" s="169"/>
      <c r="M108" s="203"/>
      <c r="N108" s="157">
        <v>0.6</v>
      </c>
      <c r="O108" s="181">
        <f t="shared" si="80"/>
        <v>0.6</v>
      </c>
      <c r="P108" s="169"/>
      <c r="Q108" s="203"/>
      <c r="R108" s="313">
        <f t="shared" si="65"/>
        <v>0.6</v>
      </c>
      <c r="S108" s="314">
        <f t="shared" si="60"/>
        <v>0</v>
      </c>
      <c r="T108" s="315"/>
      <c r="U108" s="161" t="s">
        <v>117</v>
      </c>
      <c r="V108" s="149">
        <v>4</v>
      </c>
      <c r="W108" s="149">
        <v>4</v>
      </c>
      <c r="X108" s="149"/>
      <c r="Y108" s="224" t="s">
        <v>55</v>
      </c>
    </row>
    <row r="109" spans="1:25" s="103" customFormat="1" ht="13.5" thickBot="1">
      <c r="A109" s="355"/>
      <c r="B109" s="356"/>
      <c r="C109" s="405"/>
      <c r="D109" s="382"/>
      <c r="E109" s="347"/>
      <c r="F109" s="300"/>
      <c r="G109" s="386" t="s">
        <v>23</v>
      </c>
      <c r="H109" s="386"/>
      <c r="I109" s="44">
        <f t="shared" ref="I109:M109" si="81">SUM(I106:I108)</f>
        <v>0</v>
      </c>
      <c r="J109" s="193">
        <f t="shared" si="81"/>
        <v>1.5</v>
      </c>
      <c r="K109" s="44">
        <f t="shared" si="81"/>
        <v>1.5</v>
      </c>
      <c r="L109" s="44">
        <f t="shared" si="81"/>
        <v>0</v>
      </c>
      <c r="M109" s="61">
        <f t="shared" si="81"/>
        <v>0</v>
      </c>
      <c r="N109" s="193">
        <f t="shared" ref="N109:Q109" si="82">SUM(N106:N108)</f>
        <v>1.5</v>
      </c>
      <c r="O109" s="44">
        <f t="shared" si="82"/>
        <v>1.5</v>
      </c>
      <c r="P109" s="44">
        <f t="shared" si="82"/>
        <v>0</v>
      </c>
      <c r="Q109" s="61">
        <f t="shared" si="82"/>
        <v>0</v>
      </c>
      <c r="R109" s="313">
        <f t="shared" si="65"/>
        <v>1.5</v>
      </c>
      <c r="S109" s="314">
        <f t="shared" si="60"/>
        <v>0</v>
      </c>
      <c r="T109" s="315"/>
      <c r="U109" s="97"/>
      <c r="V109" s="215"/>
      <c r="W109" s="195">
        <v>4</v>
      </c>
      <c r="X109" s="215"/>
      <c r="Y109" s="224"/>
    </row>
    <row r="110" spans="1:25" s="103" customFormat="1" ht="25.5">
      <c r="A110" s="355" t="s">
        <v>18</v>
      </c>
      <c r="B110" s="356" t="s">
        <v>25</v>
      </c>
      <c r="C110" s="405" t="s">
        <v>26</v>
      </c>
      <c r="D110" s="382" t="s">
        <v>149</v>
      </c>
      <c r="E110" s="347" t="s">
        <v>88</v>
      </c>
      <c r="F110" s="300" t="s">
        <v>66</v>
      </c>
      <c r="G110" s="74" t="s">
        <v>19</v>
      </c>
      <c r="H110" s="85" t="s">
        <v>37</v>
      </c>
      <c r="I110" s="45"/>
      <c r="J110" s="45">
        <v>34.700000000000003</v>
      </c>
      <c r="K110" s="46">
        <f t="shared" ref="K110:K114" si="83">SUM(J110-M110)</f>
        <v>34.700000000000003</v>
      </c>
      <c r="L110" s="39"/>
      <c r="M110" s="40"/>
      <c r="N110" s="45">
        <v>34.700000000000003</v>
      </c>
      <c r="O110" s="46">
        <f t="shared" ref="O110:O114" si="84">SUM(N110-Q110)</f>
        <v>34.700000000000003</v>
      </c>
      <c r="P110" s="39"/>
      <c r="Q110" s="40"/>
      <c r="R110" s="313">
        <f t="shared" si="65"/>
        <v>34.700000000000003</v>
      </c>
      <c r="S110" s="314">
        <f t="shared" si="60"/>
        <v>0</v>
      </c>
      <c r="T110" s="315"/>
      <c r="U110" s="286" t="s">
        <v>114</v>
      </c>
      <c r="V110" s="297" t="s">
        <v>183</v>
      </c>
      <c r="W110" s="312" t="s">
        <v>183</v>
      </c>
      <c r="X110" s="337"/>
      <c r="Y110" s="224" t="s">
        <v>55</v>
      </c>
    </row>
    <row r="111" spans="1:25" s="103" customFormat="1" ht="25.5">
      <c r="A111" s="355"/>
      <c r="B111" s="356"/>
      <c r="C111" s="405"/>
      <c r="D111" s="382"/>
      <c r="E111" s="347"/>
      <c r="F111" s="300" t="s">
        <v>66</v>
      </c>
      <c r="G111" s="72" t="s">
        <v>22</v>
      </c>
      <c r="H111" s="86"/>
      <c r="I111" s="157"/>
      <c r="J111" s="157">
        <v>9.3000000000000007</v>
      </c>
      <c r="K111" s="46">
        <f t="shared" si="83"/>
        <v>9.3000000000000007</v>
      </c>
      <c r="L111" s="42"/>
      <c r="M111" s="122"/>
      <c r="N111" s="157">
        <v>9.3000000000000007</v>
      </c>
      <c r="O111" s="46">
        <f t="shared" si="84"/>
        <v>9.3000000000000007</v>
      </c>
      <c r="P111" s="42"/>
      <c r="Q111" s="122"/>
      <c r="R111" s="313">
        <f t="shared" si="65"/>
        <v>9.3000000000000007</v>
      </c>
      <c r="S111" s="314">
        <f t="shared" si="60"/>
        <v>0</v>
      </c>
      <c r="T111" s="315"/>
      <c r="U111" s="161" t="s">
        <v>219</v>
      </c>
      <c r="V111" s="297" t="s">
        <v>12</v>
      </c>
      <c r="W111" s="312" t="s">
        <v>12</v>
      </c>
      <c r="X111" s="337"/>
      <c r="Y111" s="224" t="s">
        <v>55</v>
      </c>
    </row>
    <row r="112" spans="1:25" s="103" customFormat="1" ht="38.25">
      <c r="A112" s="355"/>
      <c r="B112" s="356"/>
      <c r="C112" s="405"/>
      <c r="D112" s="382"/>
      <c r="E112" s="347"/>
      <c r="F112" s="300" t="s">
        <v>66</v>
      </c>
      <c r="G112" s="72" t="s">
        <v>19</v>
      </c>
      <c r="H112" s="86" t="s">
        <v>37</v>
      </c>
      <c r="I112" s="41"/>
      <c r="J112" s="157"/>
      <c r="K112" s="46">
        <f t="shared" si="83"/>
        <v>0</v>
      </c>
      <c r="L112" s="42"/>
      <c r="M112" s="122"/>
      <c r="N112" s="157"/>
      <c r="O112" s="46">
        <f t="shared" si="84"/>
        <v>0</v>
      </c>
      <c r="P112" s="42"/>
      <c r="Q112" s="122"/>
      <c r="R112" s="313">
        <f t="shared" si="65"/>
        <v>0</v>
      </c>
      <c r="S112" s="314">
        <f t="shared" si="60"/>
        <v>0</v>
      </c>
      <c r="T112" s="315"/>
      <c r="U112" s="286" t="s">
        <v>89</v>
      </c>
      <c r="V112" s="297" t="s">
        <v>12</v>
      </c>
      <c r="W112" s="312" t="s">
        <v>12</v>
      </c>
      <c r="X112" s="337"/>
      <c r="Y112" s="224" t="s">
        <v>55</v>
      </c>
    </row>
    <row r="113" spans="1:25" s="103" customFormat="1" ht="25.5">
      <c r="A113" s="355"/>
      <c r="B113" s="356"/>
      <c r="C113" s="405"/>
      <c r="D113" s="382"/>
      <c r="E113" s="347"/>
      <c r="F113" s="297" t="s">
        <v>66</v>
      </c>
      <c r="G113" s="291" t="s">
        <v>19</v>
      </c>
      <c r="H113" s="219" t="s">
        <v>37</v>
      </c>
      <c r="I113" s="155"/>
      <c r="J113" s="155">
        <v>3.4</v>
      </c>
      <c r="K113" s="181">
        <f t="shared" si="83"/>
        <v>2</v>
      </c>
      <c r="L113" s="274"/>
      <c r="M113" s="253">
        <v>1.4</v>
      </c>
      <c r="N113" s="155">
        <v>2</v>
      </c>
      <c r="O113" s="181">
        <f t="shared" si="84"/>
        <v>2</v>
      </c>
      <c r="P113" s="274"/>
      <c r="Q113" s="253"/>
      <c r="R113" s="313">
        <f t="shared" si="65"/>
        <v>2</v>
      </c>
      <c r="S113" s="314">
        <f t="shared" si="60"/>
        <v>1.4</v>
      </c>
      <c r="T113" s="315"/>
      <c r="U113" s="156" t="s">
        <v>134</v>
      </c>
      <c r="V113" s="233">
        <v>6</v>
      </c>
      <c r="W113" s="195">
        <v>4</v>
      </c>
      <c r="X113" s="195"/>
      <c r="Y113" s="224" t="s">
        <v>55</v>
      </c>
    </row>
    <row r="114" spans="1:25" s="103" customFormat="1" ht="51.75" thickBot="1">
      <c r="A114" s="355"/>
      <c r="B114" s="356"/>
      <c r="C114" s="405"/>
      <c r="D114" s="382"/>
      <c r="E114" s="347"/>
      <c r="F114" s="300" t="s">
        <v>66</v>
      </c>
      <c r="G114" s="99" t="s">
        <v>19</v>
      </c>
      <c r="H114" s="177" t="s">
        <v>37</v>
      </c>
      <c r="I114" s="47"/>
      <c r="J114" s="180"/>
      <c r="K114" s="46">
        <f t="shared" si="83"/>
        <v>0</v>
      </c>
      <c r="L114" s="176"/>
      <c r="M114" s="65"/>
      <c r="N114" s="180"/>
      <c r="O114" s="46">
        <f t="shared" si="84"/>
        <v>0</v>
      </c>
      <c r="P114" s="176"/>
      <c r="Q114" s="65"/>
      <c r="R114" s="313">
        <f t="shared" si="65"/>
        <v>0</v>
      </c>
      <c r="S114" s="314">
        <f t="shared" si="60"/>
        <v>0</v>
      </c>
      <c r="T114" s="315"/>
      <c r="U114" s="286" t="s">
        <v>188</v>
      </c>
      <c r="V114" s="297" t="s">
        <v>189</v>
      </c>
      <c r="W114" s="312" t="s">
        <v>189</v>
      </c>
      <c r="X114" s="337"/>
      <c r="Y114" s="224" t="s">
        <v>55</v>
      </c>
    </row>
    <row r="115" spans="1:25" s="103" customFormat="1" ht="13.5" thickBot="1">
      <c r="A115" s="355"/>
      <c r="B115" s="356"/>
      <c r="C115" s="405"/>
      <c r="D115" s="382"/>
      <c r="E115" s="347"/>
      <c r="F115" s="300"/>
      <c r="G115" s="386" t="s">
        <v>23</v>
      </c>
      <c r="H115" s="386"/>
      <c r="I115" s="44">
        <f>SUM(I110:I114)</f>
        <v>0</v>
      </c>
      <c r="J115" s="44">
        <f t="shared" ref="J115:M115" si="85">SUM(J110:J114)</f>
        <v>47.4</v>
      </c>
      <c r="K115" s="44">
        <f t="shared" si="85"/>
        <v>46</v>
      </c>
      <c r="L115" s="44">
        <f t="shared" si="85"/>
        <v>0</v>
      </c>
      <c r="M115" s="44">
        <f t="shared" si="85"/>
        <v>1.4</v>
      </c>
      <c r="N115" s="44">
        <f t="shared" ref="N115:Q115" si="86">SUM(N110:N114)</f>
        <v>46</v>
      </c>
      <c r="O115" s="44">
        <f t="shared" si="86"/>
        <v>46</v>
      </c>
      <c r="P115" s="44">
        <f t="shared" si="86"/>
        <v>0</v>
      </c>
      <c r="Q115" s="44">
        <f t="shared" si="86"/>
        <v>0</v>
      </c>
      <c r="R115" s="313">
        <f t="shared" si="65"/>
        <v>46</v>
      </c>
      <c r="S115" s="314">
        <f t="shared" si="60"/>
        <v>1.3999999999999986</v>
      </c>
      <c r="T115" s="315"/>
      <c r="U115" s="97"/>
      <c r="V115" s="215"/>
      <c r="W115" s="215"/>
      <c r="X115" s="215"/>
      <c r="Y115" s="224"/>
    </row>
    <row r="116" spans="1:25" s="103" customFormat="1">
      <c r="A116" s="355" t="s">
        <v>18</v>
      </c>
      <c r="B116" s="356" t="s">
        <v>25</v>
      </c>
      <c r="C116" s="356" t="s">
        <v>27</v>
      </c>
      <c r="D116" s="350" t="s">
        <v>149</v>
      </c>
      <c r="E116" s="347" t="s">
        <v>208</v>
      </c>
      <c r="F116" s="292" t="s">
        <v>11</v>
      </c>
      <c r="G116" s="80" t="s">
        <v>19</v>
      </c>
      <c r="H116" s="81" t="s">
        <v>37</v>
      </c>
      <c r="I116" s="152"/>
      <c r="J116" s="152">
        <v>5</v>
      </c>
      <c r="K116" s="39">
        <f>SUM(J116-M116)</f>
        <v>5</v>
      </c>
      <c r="L116" s="62"/>
      <c r="M116" s="40"/>
      <c r="N116" s="152">
        <v>0</v>
      </c>
      <c r="O116" s="39">
        <f>SUM(N116-Q116)</f>
        <v>0</v>
      </c>
      <c r="P116" s="62"/>
      <c r="Q116" s="40"/>
      <c r="R116" s="313">
        <f t="shared" si="65"/>
        <v>0</v>
      </c>
      <c r="S116" s="314">
        <f t="shared" si="60"/>
        <v>5</v>
      </c>
      <c r="T116" s="315"/>
      <c r="U116" s="98"/>
      <c r="V116" s="195"/>
      <c r="W116" s="297"/>
      <c r="X116" s="337"/>
      <c r="Y116" s="224" t="s">
        <v>55</v>
      </c>
    </row>
    <row r="117" spans="1:25" s="103" customFormat="1" ht="51" customHeight="1" thickBot="1">
      <c r="A117" s="355"/>
      <c r="B117" s="356"/>
      <c r="C117" s="356"/>
      <c r="D117" s="350"/>
      <c r="E117" s="347"/>
      <c r="F117" s="292" t="s">
        <v>11</v>
      </c>
      <c r="G117" s="92" t="s">
        <v>21</v>
      </c>
      <c r="H117" s="91"/>
      <c r="I117" s="199"/>
      <c r="J117" s="199">
        <v>64.8</v>
      </c>
      <c r="K117" s="200">
        <f>SUM(J117-M117)</f>
        <v>64.8</v>
      </c>
      <c r="L117" s="65"/>
      <c r="M117" s="201"/>
      <c r="N117" s="199">
        <v>0</v>
      </c>
      <c r="O117" s="200">
        <f>SUM(N117-Q117)</f>
        <v>0</v>
      </c>
      <c r="P117" s="65"/>
      <c r="Q117" s="201"/>
      <c r="R117" s="313">
        <f t="shared" si="65"/>
        <v>0</v>
      </c>
      <c r="S117" s="314">
        <f t="shared" si="60"/>
        <v>64.8</v>
      </c>
      <c r="T117" s="315"/>
      <c r="U117" s="98" t="s">
        <v>138</v>
      </c>
      <c r="V117" s="195">
        <v>7</v>
      </c>
      <c r="W117" s="297" t="s">
        <v>278</v>
      </c>
      <c r="X117" s="337"/>
      <c r="Y117" s="224" t="s">
        <v>55</v>
      </c>
    </row>
    <row r="118" spans="1:25" s="103" customFormat="1" ht="17.25" customHeight="1" thickBot="1">
      <c r="A118" s="355"/>
      <c r="B118" s="356"/>
      <c r="C118" s="356"/>
      <c r="D118" s="350"/>
      <c r="E118" s="347"/>
      <c r="F118" s="292"/>
      <c r="G118" s="357" t="s">
        <v>23</v>
      </c>
      <c r="H118" s="486"/>
      <c r="I118" s="44">
        <f t="shared" ref="I118" si="87">SUM(I116:I117)</f>
        <v>0</v>
      </c>
      <c r="J118" s="193">
        <f t="shared" ref="J118:M118" si="88">SUM(J116:J117)</f>
        <v>69.8</v>
      </c>
      <c r="K118" s="44">
        <f t="shared" si="88"/>
        <v>69.8</v>
      </c>
      <c r="L118" s="44">
        <f t="shared" si="88"/>
        <v>0</v>
      </c>
      <c r="M118" s="44">
        <f t="shared" si="88"/>
        <v>0</v>
      </c>
      <c r="N118" s="193">
        <f t="shared" ref="N118:Q118" si="89">SUM(N116:N117)</f>
        <v>0</v>
      </c>
      <c r="O118" s="44">
        <f t="shared" si="89"/>
        <v>0</v>
      </c>
      <c r="P118" s="44">
        <f t="shared" si="89"/>
        <v>0</v>
      </c>
      <c r="Q118" s="44">
        <f t="shared" si="89"/>
        <v>0</v>
      </c>
      <c r="R118" s="313">
        <f t="shared" si="65"/>
        <v>0</v>
      </c>
      <c r="S118" s="314">
        <f t="shared" si="60"/>
        <v>69.8</v>
      </c>
      <c r="T118" s="315"/>
      <c r="U118" s="184"/>
      <c r="V118" s="232"/>
      <c r="W118" s="232"/>
      <c r="X118" s="232"/>
      <c r="Y118" s="225"/>
    </row>
    <row r="119" spans="1:25">
      <c r="A119" s="355" t="s">
        <v>18</v>
      </c>
      <c r="B119" s="405" t="s">
        <v>25</v>
      </c>
      <c r="C119" s="405" t="s">
        <v>28</v>
      </c>
      <c r="D119" s="382"/>
      <c r="E119" s="347" t="s">
        <v>224</v>
      </c>
      <c r="F119" s="292" t="s">
        <v>11</v>
      </c>
      <c r="G119" s="100" t="s">
        <v>19</v>
      </c>
      <c r="H119" s="86" t="s">
        <v>37</v>
      </c>
      <c r="I119" s="137"/>
      <c r="J119" s="137">
        <v>7.5</v>
      </c>
      <c r="K119" s="55">
        <f>SUM(J119-M119)</f>
        <v>7.5</v>
      </c>
      <c r="L119" s="55"/>
      <c r="M119" s="139"/>
      <c r="N119" s="137">
        <v>7.5</v>
      </c>
      <c r="O119" s="55">
        <f>SUM(N119-Q119)</f>
        <v>7.5</v>
      </c>
      <c r="P119" s="55"/>
      <c r="Q119" s="139"/>
      <c r="R119" s="313">
        <f t="shared" si="65"/>
        <v>7.5</v>
      </c>
      <c r="S119" s="314">
        <f t="shared" si="60"/>
        <v>0</v>
      </c>
      <c r="T119" s="315"/>
      <c r="U119" s="172"/>
      <c r="V119" s="297"/>
      <c r="W119" s="297"/>
      <c r="X119" s="337"/>
      <c r="Y119" s="224" t="s">
        <v>55</v>
      </c>
    </row>
    <row r="120" spans="1:25" ht="13.5" thickBot="1">
      <c r="A120" s="355"/>
      <c r="B120" s="405"/>
      <c r="C120" s="405"/>
      <c r="D120" s="382"/>
      <c r="E120" s="347"/>
      <c r="F120" s="295" t="s">
        <v>11</v>
      </c>
      <c r="G120" s="28" t="s">
        <v>19</v>
      </c>
      <c r="H120" s="86" t="s">
        <v>37</v>
      </c>
      <c r="I120" s="41"/>
      <c r="J120" s="171"/>
      <c r="K120" s="55">
        <f>SUM(J120-M120)</f>
        <v>0</v>
      </c>
      <c r="L120" s="55"/>
      <c r="M120" s="138"/>
      <c r="N120" s="171"/>
      <c r="O120" s="55">
        <f>SUM(N120-Q120)</f>
        <v>0</v>
      </c>
      <c r="P120" s="55"/>
      <c r="Q120" s="138"/>
      <c r="R120" s="313">
        <f t="shared" si="65"/>
        <v>0</v>
      </c>
      <c r="S120" s="314">
        <f t="shared" si="60"/>
        <v>0</v>
      </c>
      <c r="T120" s="315"/>
      <c r="U120" s="172"/>
      <c r="V120" s="297"/>
      <c r="W120" s="297"/>
      <c r="X120" s="337"/>
      <c r="Y120" s="224" t="s">
        <v>55</v>
      </c>
    </row>
    <row r="121" spans="1:25" s="103" customFormat="1" ht="13.5" thickBot="1">
      <c r="A121" s="355"/>
      <c r="B121" s="356"/>
      <c r="C121" s="356"/>
      <c r="D121" s="350"/>
      <c r="E121" s="347"/>
      <c r="F121" s="300"/>
      <c r="G121" s="402" t="s">
        <v>23</v>
      </c>
      <c r="H121" s="397"/>
      <c r="I121" s="44">
        <f t="shared" ref="I121:M121" si="90">SUM(I119:I120)</f>
        <v>0</v>
      </c>
      <c r="J121" s="191">
        <f t="shared" si="90"/>
        <v>7.5</v>
      </c>
      <c r="K121" s="136">
        <f t="shared" si="90"/>
        <v>7.5</v>
      </c>
      <c r="L121" s="136">
        <f t="shared" si="90"/>
        <v>0</v>
      </c>
      <c r="M121" s="135">
        <f t="shared" si="90"/>
        <v>0</v>
      </c>
      <c r="N121" s="191">
        <f t="shared" ref="N121:Q121" si="91">SUM(N119:N120)</f>
        <v>7.5</v>
      </c>
      <c r="O121" s="136">
        <f t="shared" si="91"/>
        <v>7.5</v>
      </c>
      <c r="P121" s="136">
        <f t="shared" si="91"/>
        <v>0</v>
      </c>
      <c r="Q121" s="135">
        <f t="shared" si="91"/>
        <v>0</v>
      </c>
      <c r="R121" s="313">
        <f t="shared" si="65"/>
        <v>7.5</v>
      </c>
      <c r="S121" s="314">
        <f t="shared" si="60"/>
        <v>0</v>
      </c>
      <c r="T121" s="315"/>
      <c r="U121" s="98"/>
      <c r="V121" s="195"/>
      <c r="W121" s="232"/>
      <c r="X121" s="232"/>
      <c r="Y121" s="224"/>
    </row>
    <row r="122" spans="1:25">
      <c r="A122" s="355" t="s">
        <v>18</v>
      </c>
      <c r="B122" s="405" t="s">
        <v>25</v>
      </c>
      <c r="C122" s="405" t="s">
        <v>29</v>
      </c>
      <c r="D122" s="382" t="s">
        <v>156</v>
      </c>
      <c r="E122" s="347" t="s">
        <v>68</v>
      </c>
      <c r="F122" s="10" t="s">
        <v>56</v>
      </c>
      <c r="G122" s="100" t="s">
        <v>19</v>
      </c>
      <c r="H122" s="90" t="s">
        <v>37</v>
      </c>
      <c r="I122" s="38"/>
      <c r="J122" s="170">
        <v>6.7</v>
      </c>
      <c r="K122" s="52">
        <f>SUM(J122-M122)</f>
        <v>6.7</v>
      </c>
      <c r="L122" s="189"/>
      <c r="M122" s="67"/>
      <c r="N122" s="170">
        <v>6.7</v>
      </c>
      <c r="O122" s="52">
        <f>SUM(N122-Q122)</f>
        <v>6.7</v>
      </c>
      <c r="P122" s="189"/>
      <c r="Q122" s="67"/>
      <c r="R122" s="313">
        <f t="shared" si="65"/>
        <v>6.7</v>
      </c>
      <c r="S122" s="314">
        <f t="shared" si="60"/>
        <v>0</v>
      </c>
      <c r="T122" s="315"/>
      <c r="U122" s="185" t="s">
        <v>155</v>
      </c>
      <c r="V122" s="216">
        <v>5</v>
      </c>
      <c r="W122" s="216">
        <v>5</v>
      </c>
      <c r="X122" s="216"/>
      <c r="Y122" s="161" t="s">
        <v>55</v>
      </c>
    </row>
    <row r="123" spans="1:25" ht="25.5">
      <c r="A123" s="355"/>
      <c r="B123" s="405"/>
      <c r="C123" s="405"/>
      <c r="D123" s="382"/>
      <c r="E123" s="347"/>
      <c r="F123" s="10" t="s">
        <v>56</v>
      </c>
      <c r="G123" s="291" t="s">
        <v>19</v>
      </c>
      <c r="H123" s="86" t="s">
        <v>37</v>
      </c>
      <c r="I123" s="48"/>
      <c r="J123" s="192"/>
      <c r="K123" s="46">
        <f>SUM(J123-M123)</f>
        <v>0</v>
      </c>
      <c r="L123" s="56"/>
      <c r="M123" s="138"/>
      <c r="N123" s="192"/>
      <c r="O123" s="46">
        <f>SUM(N123-Q123)</f>
        <v>0</v>
      </c>
      <c r="P123" s="56"/>
      <c r="Q123" s="138"/>
      <c r="R123" s="313">
        <f t="shared" si="65"/>
        <v>0</v>
      </c>
      <c r="S123" s="314">
        <f t="shared" si="60"/>
        <v>0</v>
      </c>
      <c r="T123" s="315"/>
      <c r="U123" s="185" t="s">
        <v>86</v>
      </c>
      <c r="V123" s="216">
        <v>5</v>
      </c>
      <c r="W123" s="216">
        <v>5</v>
      </c>
      <c r="X123" s="216"/>
      <c r="Y123" s="161" t="s">
        <v>55</v>
      </c>
    </row>
    <row r="124" spans="1:25" ht="63.75">
      <c r="A124" s="355"/>
      <c r="B124" s="405"/>
      <c r="C124" s="405"/>
      <c r="D124" s="382"/>
      <c r="E124" s="347"/>
      <c r="F124" s="10" t="s">
        <v>56</v>
      </c>
      <c r="G124" s="291" t="s">
        <v>19</v>
      </c>
      <c r="H124" s="276" t="s">
        <v>37</v>
      </c>
      <c r="I124" s="48"/>
      <c r="J124" s="192"/>
      <c r="K124" s="46">
        <f>SUM(J124-M124)</f>
        <v>0</v>
      </c>
      <c r="L124" s="56"/>
      <c r="M124" s="138"/>
      <c r="N124" s="192"/>
      <c r="O124" s="46">
        <f>SUM(N124-Q124)</f>
        <v>0</v>
      </c>
      <c r="P124" s="56"/>
      <c r="Q124" s="138"/>
      <c r="R124" s="313">
        <f t="shared" si="65"/>
        <v>0</v>
      </c>
      <c r="S124" s="314">
        <f t="shared" si="60"/>
        <v>0</v>
      </c>
      <c r="T124" s="315"/>
      <c r="U124" s="185" t="s">
        <v>243</v>
      </c>
      <c r="V124" s="216" t="s">
        <v>232</v>
      </c>
      <c r="W124" s="216" t="s">
        <v>232</v>
      </c>
      <c r="X124" s="216"/>
      <c r="Y124" s="161" t="s">
        <v>55</v>
      </c>
    </row>
    <row r="125" spans="1:25" s="103" customFormat="1" ht="39" thickBot="1">
      <c r="A125" s="355"/>
      <c r="B125" s="356"/>
      <c r="C125" s="356"/>
      <c r="D125" s="350"/>
      <c r="E125" s="347"/>
      <c r="F125" s="165" t="s">
        <v>56</v>
      </c>
      <c r="G125" s="141" t="s">
        <v>19</v>
      </c>
      <c r="H125" s="86" t="s">
        <v>37</v>
      </c>
      <c r="I125" s="47"/>
      <c r="J125" s="175"/>
      <c r="K125" s="54">
        <f>SUM(J125-M125)</f>
        <v>0</v>
      </c>
      <c r="L125" s="54"/>
      <c r="M125" s="68"/>
      <c r="N125" s="175"/>
      <c r="O125" s="54">
        <f>SUM(N125-Q125)</f>
        <v>0</v>
      </c>
      <c r="P125" s="54"/>
      <c r="Q125" s="68"/>
      <c r="R125" s="313">
        <f t="shared" si="65"/>
        <v>0</v>
      </c>
      <c r="S125" s="314">
        <f t="shared" si="60"/>
        <v>0</v>
      </c>
      <c r="T125" s="315"/>
      <c r="U125" s="185" t="s">
        <v>87</v>
      </c>
      <c r="V125" s="297" t="s">
        <v>12</v>
      </c>
      <c r="W125" s="297" t="s">
        <v>12</v>
      </c>
      <c r="X125" s="337"/>
      <c r="Y125" s="161" t="s">
        <v>55</v>
      </c>
    </row>
    <row r="126" spans="1:25" s="103" customFormat="1" ht="13.5" thickBot="1">
      <c r="A126" s="355"/>
      <c r="B126" s="356"/>
      <c r="C126" s="356"/>
      <c r="D126" s="350"/>
      <c r="E126" s="347"/>
      <c r="F126" s="292"/>
      <c r="G126" s="348" t="s">
        <v>23</v>
      </c>
      <c r="H126" s="351"/>
      <c r="I126" s="44">
        <f t="shared" ref="I126:M126" si="92">SUM(I122:I125)</f>
        <v>0</v>
      </c>
      <c r="J126" s="191">
        <f t="shared" si="92"/>
        <v>6.7</v>
      </c>
      <c r="K126" s="136">
        <f t="shared" si="92"/>
        <v>6.7</v>
      </c>
      <c r="L126" s="136">
        <f t="shared" si="92"/>
        <v>0</v>
      </c>
      <c r="M126" s="135">
        <f t="shared" si="92"/>
        <v>0</v>
      </c>
      <c r="N126" s="191">
        <f t="shared" ref="N126:Q126" si="93">SUM(N122:N125)</f>
        <v>6.7</v>
      </c>
      <c r="O126" s="136">
        <f t="shared" si="93"/>
        <v>6.7</v>
      </c>
      <c r="P126" s="136">
        <f t="shared" si="93"/>
        <v>0</v>
      </c>
      <c r="Q126" s="135">
        <f t="shared" si="93"/>
        <v>0</v>
      </c>
      <c r="R126" s="313">
        <f t="shared" si="65"/>
        <v>6.7</v>
      </c>
      <c r="S126" s="314">
        <f t="shared" si="60"/>
        <v>0</v>
      </c>
      <c r="T126" s="315"/>
      <c r="U126" s="184"/>
      <c r="V126" s="232"/>
      <c r="W126" s="232"/>
      <c r="X126" s="232"/>
      <c r="Y126" s="225"/>
    </row>
    <row r="127" spans="1:25" s="103" customFormat="1">
      <c r="A127" s="362" t="s">
        <v>18</v>
      </c>
      <c r="B127" s="363" t="s">
        <v>25</v>
      </c>
      <c r="C127" s="363" t="s">
        <v>30</v>
      </c>
      <c r="D127" s="346" t="s">
        <v>149</v>
      </c>
      <c r="E127" s="347" t="s">
        <v>140</v>
      </c>
      <c r="F127" s="297" t="s">
        <v>11</v>
      </c>
      <c r="G127" s="202" t="s">
        <v>19</v>
      </c>
      <c r="H127" s="257" t="s">
        <v>37</v>
      </c>
      <c r="I127" s="170"/>
      <c r="J127" s="170"/>
      <c r="K127" s="190">
        <f>SUM(J127-M127)</f>
        <v>0</v>
      </c>
      <c r="L127" s="190"/>
      <c r="M127" s="245"/>
      <c r="N127" s="170"/>
      <c r="O127" s="190">
        <f>SUM(N127-Q127)</f>
        <v>0</v>
      </c>
      <c r="P127" s="190"/>
      <c r="Q127" s="245"/>
      <c r="R127" s="313">
        <f t="shared" si="65"/>
        <v>0</v>
      </c>
      <c r="S127" s="314">
        <f t="shared" si="60"/>
        <v>0</v>
      </c>
      <c r="T127" s="315"/>
      <c r="U127" s="156" t="s">
        <v>128</v>
      </c>
      <c r="V127" s="233"/>
      <c r="W127" s="297"/>
      <c r="X127" s="337"/>
      <c r="Y127" s="161" t="s">
        <v>55</v>
      </c>
    </row>
    <row r="128" spans="1:25" s="103" customFormat="1" ht="13.5" thickBot="1">
      <c r="A128" s="362"/>
      <c r="B128" s="363"/>
      <c r="C128" s="363"/>
      <c r="D128" s="346"/>
      <c r="E128" s="347"/>
      <c r="F128" s="297" t="s">
        <v>11</v>
      </c>
      <c r="G128" s="258" t="s">
        <v>21</v>
      </c>
      <c r="H128" s="251"/>
      <c r="I128" s="175"/>
      <c r="J128" s="175">
        <v>96.5</v>
      </c>
      <c r="K128" s="259">
        <f>SUM(J128-M128)</f>
        <v>0</v>
      </c>
      <c r="L128" s="255"/>
      <c r="M128" s="260">
        <v>96.5</v>
      </c>
      <c r="N128" s="175">
        <v>0</v>
      </c>
      <c r="O128" s="259">
        <f>SUM(N128-Q128)</f>
        <v>0</v>
      </c>
      <c r="P128" s="255"/>
      <c r="Q128" s="260"/>
      <c r="R128" s="313">
        <f t="shared" si="65"/>
        <v>0</v>
      </c>
      <c r="S128" s="314">
        <f t="shared" si="60"/>
        <v>96.5</v>
      </c>
      <c r="T128" s="315"/>
      <c r="U128" s="156" t="s">
        <v>127</v>
      </c>
      <c r="V128" s="233"/>
      <c r="W128" s="297"/>
      <c r="X128" s="337"/>
      <c r="Y128" s="161" t="s">
        <v>55</v>
      </c>
    </row>
    <row r="129" spans="1:25" s="103" customFormat="1" ht="13.5" thickBot="1">
      <c r="A129" s="362"/>
      <c r="B129" s="363"/>
      <c r="C129" s="363"/>
      <c r="D129" s="346"/>
      <c r="E129" s="347"/>
      <c r="F129" s="297"/>
      <c r="G129" s="348" t="s">
        <v>23</v>
      </c>
      <c r="H129" s="349"/>
      <c r="I129" s="193">
        <f t="shared" ref="I129" si="94">SUM(I127:I128)</f>
        <v>0</v>
      </c>
      <c r="J129" s="193">
        <f t="shared" ref="J129:M129" si="95">SUM(J127:J128)</f>
        <v>96.5</v>
      </c>
      <c r="K129" s="193">
        <f t="shared" si="95"/>
        <v>0</v>
      </c>
      <c r="L129" s="193">
        <f t="shared" si="95"/>
        <v>0</v>
      </c>
      <c r="M129" s="193">
        <f t="shared" si="95"/>
        <v>96.5</v>
      </c>
      <c r="N129" s="193">
        <f t="shared" ref="N129:Q129" si="96">SUM(N127:N128)</f>
        <v>0</v>
      </c>
      <c r="O129" s="193">
        <f t="shared" si="96"/>
        <v>0</v>
      </c>
      <c r="P129" s="193">
        <f t="shared" si="96"/>
        <v>0</v>
      </c>
      <c r="Q129" s="193">
        <f t="shared" si="96"/>
        <v>0</v>
      </c>
      <c r="R129" s="313">
        <f t="shared" si="65"/>
        <v>0</v>
      </c>
      <c r="S129" s="314">
        <f t="shared" si="60"/>
        <v>96.5</v>
      </c>
      <c r="T129" s="315"/>
      <c r="U129" s="249"/>
      <c r="V129" s="236"/>
      <c r="W129" s="236"/>
      <c r="X129" s="236"/>
      <c r="Y129" s="250"/>
    </row>
    <row r="130" spans="1:25" s="103" customFormat="1" ht="13.5" thickBot="1">
      <c r="A130" s="111" t="s">
        <v>18</v>
      </c>
      <c r="B130" s="112" t="s">
        <v>25</v>
      </c>
      <c r="C130" s="113"/>
      <c r="D130" s="114"/>
      <c r="E130" s="283" t="s">
        <v>31</v>
      </c>
      <c r="F130" s="108"/>
      <c r="G130" s="299"/>
      <c r="H130" s="293"/>
      <c r="I130" s="51">
        <f t="shared" ref="I130:M130" si="97">SUM(I95+I105+I109+I115+I118+I121+I126+I129)</f>
        <v>0</v>
      </c>
      <c r="J130" s="51">
        <f t="shared" si="97"/>
        <v>260</v>
      </c>
      <c r="K130" s="51">
        <f t="shared" si="97"/>
        <v>162.09999999999997</v>
      </c>
      <c r="L130" s="51">
        <f t="shared" si="97"/>
        <v>0</v>
      </c>
      <c r="M130" s="51">
        <f t="shared" si="97"/>
        <v>97.9</v>
      </c>
      <c r="N130" s="51">
        <f t="shared" ref="N130:Q130" si="98">SUM(N95+N105+N109+N115+N118+N121+N126+N129)</f>
        <v>92.3</v>
      </c>
      <c r="O130" s="51">
        <f t="shared" si="98"/>
        <v>92.3</v>
      </c>
      <c r="P130" s="51">
        <f t="shared" si="98"/>
        <v>0</v>
      </c>
      <c r="Q130" s="51">
        <f t="shared" si="98"/>
        <v>0</v>
      </c>
      <c r="R130" s="313">
        <f t="shared" si="65"/>
        <v>92.3</v>
      </c>
      <c r="S130" s="314">
        <f t="shared" si="60"/>
        <v>167.7</v>
      </c>
      <c r="T130" s="315"/>
      <c r="U130" s="184"/>
      <c r="V130" s="232"/>
      <c r="W130" s="232"/>
      <c r="X130" s="232"/>
      <c r="Y130" s="226"/>
    </row>
    <row r="131" spans="1:25" s="102" customFormat="1" ht="28.5" thickBot="1">
      <c r="A131" s="26" t="s">
        <v>18</v>
      </c>
      <c r="B131" s="4" t="s">
        <v>26</v>
      </c>
      <c r="C131" s="6"/>
      <c r="D131" s="16" t="s">
        <v>99</v>
      </c>
      <c r="E131" s="379" t="s">
        <v>161</v>
      </c>
      <c r="F131" s="380"/>
      <c r="G131" s="380"/>
      <c r="H131" s="380"/>
      <c r="I131" s="380"/>
      <c r="J131" s="380"/>
      <c r="K131" s="37"/>
      <c r="L131" s="37"/>
      <c r="M131" s="273"/>
      <c r="N131" s="273"/>
      <c r="O131" s="37"/>
      <c r="P131" s="37"/>
      <c r="Q131" s="273"/>
      <c r="R131" s="313">
        <f t="shared" si="65"/>
        <v>0</v>
      </c>
      <c r="S131" s="314">
        <f t="shared" si="60"/>
        <v>0</v>
      </c>
      <c r="T131" s="315"/>
      <c r="U131" s="98"/>
      <c r="V131" s="195"/>
      <c r="W131" s="232"/>
      <c r="X131" s="232"/>
      <c r="Y131" s="224"/>
    </row>
    <row r="132" spans="1:25" s="103" customFormat="1" ht="63.75">
      <c r="A132" s="398" t="s">
        <v>18</v>
      </c>
      <c r="B132" s="352" t="s">
        <v>26</v>
      </c>
      <c r="C132" s="387" t="s">
        <v>18</v>
      </c>
      <c r="D132" s="498"/>
      <c r="E132" s="268" t="s">
        <v>191</v>
      </c>
      <c r="F132" s="300" t="s">
        <v>11</v>
      </c>
      <c r="G132" s="72" t="s">
        <v>19</v>
      </c>
      <c r="H132" s="73" t="s">
        <v>95</v>
      </c>
      <c r="I132" s="171"/>
      <c r="J132" s="171"/>
      <c r="K132" s="169">
        <f>SUM(J132-M132)</f>
        <v>0</v>
      </c>
      <c r="L132" s="42"/>
      <c r="M132" s="122"/>
      <c r="N132" s="171"/>
      <c r="O132" s="169">
        <f>SUM(N132-Q132)</f>
        <v>0</v>
      </c>
      <c r="P132" s="42"/>
      <c r="Q132" s="122"/>
      <c r="R132" s="313">
        <f t="shared" si="65"/>
        <v>0</v>
      </c>
      <c r="S132" s="314">
        <f t="shared" si="60"/>
        <v>0</v>
      </c>
      <c r="T132" s="315"/>
      <c r="U132" s="166"/>
      <c r="V132" s="297"/>
      <c r="W132" s="297"/>
      <c r="X132" s="337"/>
      <c r="Y132" s="161" t="s">
        <v>55</v>
      </c>
    </row>
    <row r="133" spans="1:25" s="103" customFormat="1" ht="76.5">
      <c r="A133" s="399"/>
      <c r="B133" s="353"/>
      <c r="C133" s="388"/>
      <c r="D133" s="499"/>
      <c r="E133" s="270" t="s">
        <v>234</v>
      </c>
      <c r="F133" s="300" t="s">
        <v>11</v>
      </c>
      <c r="G133" s="72" t="s">
        <v>19</v>
      </c>
      <c r="H133" s="73" t="s">
        <v>95</v>
      </c>
      <c r="I133" s="171"/>
      <c r="J133" s="171">
        <v>0.8</v>
      </c>
      <c r="K133" s="181">
        <f>SUM(J133-M133)</f>
        <v>0.8</v>
      </c>
      <c r="L133" s="42"/>
      <c r="M133" s="122"/>
      <c r="N133" s="171">
        <v>0.5</v>
      </c>
      <c r="O133" s="181">
        <f>SUM(N133-Q133)</f>
        <v>0.5</v>
      </c>
      <c r="P133" s="42"/>
      <c r="Q133" s="122"/>
      <c r="R133" s="313">
        <f t="shared" si="65"/>
        <v>0.5</v>
      </c>
      <c r="S133" s="314">
        <f t="shared" si="60"/>
        <v>0.30000000000000004</v>
      </c>
      <c r="T133" s="315"/>
      <c r="U133" s="166" t="s">
        <v>235</v>
      </c>
      <c r="V133" s="272"/>
      <c r="W133" s="297"/>
      <c r="X133" s="337"/>
      <c r="Y133" s="161" t="s">
        <v>55</v>
      </c>
    </row>
    <row r="134" spans="1:25" s="103" customFormat="1" ht="51">
      <c r="A134" s="399"/>
      <c r="B134" s="353"/>
      <c r="C134" s="388"/>
      <c r="D134" s="499"/>
      <c r="E134" s="270" t="s">
        <v>192</v>
      </c>
      <c r="F134" s="300" t="s">
        <v>11</v>
      </c>
      <c r="G134" s="72" t="s">
        <v>19</v>
      </c>
      <c r="H134" s="73" t="s">
        <v>95</v>
      </c>
      <c r="I134" s="171"/>
      <c r="J134" s="171">
        <v>8.6</v>
      </c>
      <c r="K134" s="181">
        <f>SUM(J134-M134)</f>
        <v>8.6</v>
      </c>
      <c r="L134" s="42"/>
      <c r="M134" s="122"/>
      <c r="N134" s="171">
        <v>7.9</v>
      </c>
      <c r="O134" s="181">
        <f>SUM(N134-Q134)</f>
        <v>7.9</v>
      </c>
      <c r="P134" s="42"/>
      <c r="Q134" s="122"/>
      <c r="R134" s="313">
        <f t="shared" si="65"/>
        <v>7.9</v>
      </c>
      <c r="S134" s="314">
        <f t="shared" si="60"/>
        <v>0.69999999999999929</v>
      </c>
      <c r="T134" s="315"/>
      <c r="U134" s="166" t="s">
        <v>196</v>
      </c>
      <c r="V134" s="272" t="s">
        <v>201</v>
      </c>
      <c r="W134" s="272" t="s">
        <v>201</v>
      </c>
      <c r="X134" s="337"/>
      <c r="Y134" s="161" t="s">
        <v>55</v>
      </c>
    </row>
    <row r="135" spans="1:25" s="103" customFormat="1" ht="51">
      <c r="A135" s="399"/>
      <c r="B135" s="353"/>
      <c r="C135" s="388"/>
      <c r="D135" s="499"/>
      <c r="E135" s="270" t="s">
        <v>193</v>
      </c>
      <c r="F135" s="300" t="s">
        <v>11</v>
      </c>
      <c r="G135" s="72" t="s">
        <v>19</v>
      </c>
      <c r="H135" s="73" t="s">
        <v>95</v>
      </c>
      <c r="I135" s="171"/>
      <c r="J135" s="171">
        <v>6.2</v>
      </c>
      <c r="K135" s="206">
        <f t="shared" ref="K135:K142" si="99">SUM(J135-M135)</f>
        <v>6.2</v>
      </c>
      <c r="L135" s="42"/>
      <c r="M135" s="122"/>
      <c r="N135" s="171">
        <v>3.1</v>
      </c>
      <c r="O135" s="206">
        <f t="shared" ref="O135:O142" si="100">SUM(N135-Q135)</f>
        <v>3.1</v>
      </c>
      <c r="P135" s="42"/>
      <c r="Q135" s="122"/>
      <c r="R135" s="313">
        <f t="shared" si="65"/>
        <v>3.1</v>
      </c>
      <c r="S135" s="314">
        <f t="shared" si="60"/>
        <v>3.1</v>
      </c>
      <c r="T135" s="315"/>
      <c r="U135" s="166" t="s">
        <v>197</v>
      </c>
      <c r="V135" s="272" t="s">
        <v>202</v>
      </c>
      <c r="W135" s="272" t="s">
        <v>202</v>
      </c>
      <c r="X135" s="337"/>
      <c r="Y135" s="161" t="s">
        <v>55</v>
      </c>
    </row>
    <row r="136" spans="1:25" s="103" customFormat="1" ht="38.25">
      <c r="A136" s="399"/>
      <c r="B136" s="353"/>
      <c r="C136" s="388"/>
      <c r="D136" s="499"/>
      <c r="E136" s="270" t="s">
        <v>255</v>
      </c>
      <c r="F136" s="300" t="s">
        <v>11</v>
      </c>
      <c r="G136" s="72" t="s">
        <v>19</v>
      </c>
      <c r="H136" s="73" t="s">
        <v>95</v>
      </c>
      <c r="I136" s="171"/>
      <c r="J136" s="171">
        <v>2.1</v>
      </c>
      <c r="K136" s="181">
        <f t="shared" si="99"/>
        <v>2.1</v>
      </c>
      <c r="L136" s="42"/>
      <c r="M136" s="122"/>
      <c r="N136" s="171">
        <v>1.3</v>
      </c>
      <c r="O136" s="181">
        <f t="shared" si="100"/>
        <v>1.3</v>
      </c>
      <c r="P136" s="42"/>
      <c r="Q136" s="122"/>
      <c r="R136" s="313">
        <f t="shared" si="65"/>
        <v>1.3</v>
      </c>
      <c r="S136" s="314">
        <f t="shared" si="60"/>
        <v>0.8</v>
      </c>
      <c r="T136" s="315"/>
      <c r="U136" s="166" t="s">
        <v>198</v>
      </c>
      <c r="V136" s="272" t="s">
        <v>203</v>
      </c>
      <c r="W136" s="272" t="s">
        <v>203</v>
      </c>
      <c r="X136" s="337"/>
      <c r="Y136" s="161" t="s">
        <v>55</v>
      </c>
    </row>
    <row r="137" spans="1:25" s="103" customFormat="1" ht="51">
      <c r="A137" s="399"/>
      <c r="B137" s="353"/>
      <c r="C137" s="388"/>
      <c r="D137" s="499"/>
      <c r="E137" s="270" t="s">
        <v>194</v>
      </c>
      <c r="F137" s="300" t="s">
        <v>11</v>
      </c>
      <c r="G137" s="72" t="s">
        <v>19</v>
      </c>
      <c r="H137" s="73" t="s">
        <v>95</v>
      </c>
      <c r="I137" s="171"/>
      <c r="J137" s="171">
        <v>2.5</v>
      </c>
      <c r="K137" s="206">
        <f t="shared" si="99"/>
        <v>2.5</v>
      </c>
      <c r="L137" s="42"/>
      <c r="M137" s="122"/>
      <c r="N137" s="171">
        <v>2.5</v>
      </c>
      <c r="O137" s="206">
        <f t="shared" si="100"/>
        <v>2.5</v>
      </c>
      <c r="P137" s="42"/>
      <c r="Q137" s="122"/>
      <c r="R137" s="313">
        <f t="shared" si="65"/>
        <v>2.5</v>
      </c>
      <c r="S137" s="314">
        <f t="shared" si="60"/>
        <v>0</v>
      </c>
      <c r="T137" s="315"/>
      <c r="U137" s="166" t="s">
        <v>197</v>
      </c>
      <c r="V137" s="272" t="s">
        <v>204</v>
      </c>
      <c r="W137" s="272" t="s">
        <v>204</v>
      </c>
      <c r="X137" s="337"/>
      <c r="Y137" s="161" t="s">
        <v>55</v>
      </c>
    </row>
    <row r="138" spans="1:25" s="103" customFormat="1" ht="38.25">
      <c r="A138" s="399"/>
      <c r="B138" s="353"/>
      <c r="C138" s="388"/>
      <c r="D138" s="499"/>
      <c r="E138" s="270" t="s">
        <v>254</v>
      </c>
      <c r="F138" s="300" t="s">
        <v>11</v>
      </c>
      <c r="G138" s="72" t="s">
        <v>19</v>
      </c>
      <c r="H138" s="73" t="s">
        <v>95</v>
      </c>
      <c r="I138" s="171"/>
      <c r="J138" s="171">
        <v>1.1000000000000001</v>
      </c>
      <c r="K138" s="181">
        <f t="shared" si="99"/>
        <v>1.1000000000000001</v>
      </c>
      <c r="L138" s="42"/>
      <c r="M138" s="122"/>
      <c r="N138" s="171">
        <v>0.9</v>
      </c>
      <c r="O138" s="181">
        <f t="shared" si="100"/>
        <v>0.9</v>
      </c>
      <c r="P138" s="42"/>
      <c r="Q138" s="122"/>
      <c r="R138" s="313">
        <f t="shared" si="65"/>
        <v>0.9</v>
      </c>
      <c r="S138" s="314">
        <f t="shared" si="60"/>
        <v>0.20000000000000007</v>
      </c>
      <c r="T138" s="315"/>
      <c r="U138" s="166" t="s">
        <v>199</v>
      </c>
      <c r="V138" s="272" t="s">
        <v>205</v>
      </c>
      <c r="W138" s="272" t="s">
        <v>205</v>
      </c>
      <c r="X138" s="337"/>
      <c r="Y138" s="161" t="s">
        <v>55</v>
      </c>
    </row>
    <row r="139" spans="1:25" s="103" customFormat="1" ht="63.75">
      <c r="A139" s="399"/>
      <c r="B139" s="353"/>
      <c r="C139" s="388"/>
      <c r="D139" s="499"/>
      <c r="E139" s="270" t="s">
        <v>195</v>
      </c>
      <c r="F139" s="300" t="s">
        <v>11</v>
      </c>
      <c r="G139" s="72" t="s">
        <v>19</v>
      </c>
      <c r="H139" s="73" t="s">
        <v>95</v>
      </c>
      <c r="I139" s="171"/>
      <c r="J139" s="171">
        <v>2.4</v>
      </c>
      <c r="K139" s="206">
        <f t="shared" si="99"/>
        <v>2.4</v>
      </c>
      <c r="L139" s="42"/>
      <c r="M139" s="122"/>
      <c r="N139" s="171">
        <v>0</v>
      </c>
      <c r="O139" s="206">
        <f t="shared" si="100"/>
        <v>0</v>
      </c>
      <c r="P139" s="42"/>
      <c r="Q139" s="122"/>
      <c r="R139" s="313">
        <f t="shared" si="65"/>
        <v>0</v>
      </c>
      <c r="S139" s="314">
        <f t="shared" si="60"/>
        <v>2.4</v>
      </c>
      <c r="T139" s="315"/>
      <c r="U139" s="166" t="s">
        <v>200</v>
      </c>
      <c r="V139" s="272" t="s">
        <v>206</v>
      </c>
      <c r="W139" s="272" t="s">
        <v>206</v>
      </c>
      <c r="X139" s="337"/>
      <c r="Y139" s="161" t="s">
        <v>55</v>
      </c>
    </row>
    <row r="140" spans="1:25" s="103" customFormat="1" ht="38.25">
      <c r="A140" s="399"/>
      <c r="B140" s="353"/>
      <c r="C140" s="388"/>
      <c r="D140" s="499"/>
      <c r="E140" s="270" t="s">
        <v>253</v>
      </c>
      <c r="F140" s="300" t="s">
        <v>11</v>
      </c>
      <c r="G140" s="72" t="s">
        <v>19</v>
      </c>
      <c r="H140" s="73" t="s">
        <v>95</v>
      </c>
      <c r="I140" s="171"/>
      <c r="J140" s="171">
        <v>2.4</v>
      </c>
      <c r="K140" s="181">
        <f t="shared" si="99"/>
        <v>2.4</v>
      </c>
      <c r="L140" s="42"/>
      <c r="M140" s="122"/>
      <c r="N140" s="171">
        <v>1.3</v>
      </c>
      <c r="O140" s="181">
        <f t="shared" si="100"/>
        <v>1.3</v>
      </c>
      <c r="P140" s="42"/>
      <c r="Q140" s="122"/>
      <c r="R140" s="313">
        <f t="shared" si="65"/>
        <v>1.3</v>
      </c>
      <c r="S140" s="314">
        <f t="shared" si="60"/>
        <v>1.0999999999999999</v>
      </c>
      <c r="T140" s="315"/>
      <c r="U140" s="166" t="s">
        <v>242</v>
      </c>
      <c r="V140" s="272" t="s">
        <v>207</v>
      </c>
      <c r="W140" s="272" t="s">
        <v>207</v>
      </c>
      <c r="X140" s="337"/>
      <c r="Y140" s="161" t="s">
        <v>55</v>
      </c>
    </row>
    <row r="141" spans="1:25" s="103" customFormat="1" ht="51">
      <c r="A141" s="399"/>
      <c r="B141" s="353"/>
      <c r="C141" s="388"/>
      <c r="D141" s="499"/>
      <c r="E141" s="270" t="s">
        <v>252</v>
      </c>
      <c r="F141" s="300" t="s">
        <v>11</v>
      </c>
      <c r="G141" s="72" t="s">
        <v>19</v>
      </c>
      <c r="H141" s="73" t="s">
        <v>95</v>
      </c>
      <c r="I141" s="171"/>
      <c r="J141" s="271">
        <v>2.6</v>
      </c>
      <c r="K141" s="46">
        <f t="shared" si="99"/>
        <v>2.6</v>
      </c>
      <c r="L141" s="42"/>
      <c r="M141" s="122"/>
      <c r="N141" s="271">
        <v>2</v>
      </c>
      <c r="O141" s="46">
        <f t="shared" si="100"/>
        <v>2</v>
      </c>
      <c r="P141" s="42"/>
      <c r="Q141" s="122"/>
      <c r="R141" s="313">
        <f t="shared" si="65"/>
        <v>2</v>
      </c>
      <c r="S141" s="314">
        <f t="shared" si="60"/>
        <v>0.60000000000000009</v>
      </c>
      <c r="T141" s="315"/>
      <c r="U141" s="166" t="s">
        <v>233</v>
      </c>
      <c r="V141" s="272" t="s">
        <v>279</v>
      </c>
      <c r="W141" s="272" t="s">
        <v>279</v>
      </c>
      <c r="X141" s="337"/>
      <c r="Y141" s="161" t="s">
        <v>55</v>
      </c>
    </row>
    <row r="142" spans="1:25" s="103" customFormat="1" ht="39" thickBot="1">
      <c r="A142" s="399"/>
      <c r="B142" s="353"/>
      <c r="C142" s="388"/>
      <c r="D142" s="499"/>
      <c r="E142" s="306" t="s">
        <v>245</v>
      </c>
      <c r="F142" s="178" t="s">
        <v>11</v>
      </c>
      <c r="G142" s="167" t="s">
        <v>19</v>
      </c>
      <c r="H142" s="261" t="s">
        <v>95</v>
      </c>
      <c r="I142" s="171"/>
      <c r="J142" s="171">
        <v>2.5</v>
      </c>
      <c r="K142" s="181">
        <f t="shared" si="99"/>
        <v>2.5</v>
      </c>
      <c r="L142" s="169"/>
      <c r="M142" s="203"/>
      <c r="N142" s="171">
        <v>1</v>
      </c>
      <c r="O142" s="181">
        <f t="shared" si="100"/>
        <v>1</v>
      </c>
      <c r="P142" s="169"/>
      <c r="Q142" s="203"/>
      <c r="R142" s="313">
        <f t="shared" si="65"/>
        <v>1</v>
      </c>
      <c r="S142" s="314">
        <f t="shared" si="60"/>
        <v>1.5</v>
      </c>
      <c r="T142" s="315"/>
      <c r="U142" s="166" t="s">
        <v>246</v>
      </c>
      <c r="V142" s="272" t="s">
        <v>278</v>
      </c>
      <c r="W142" s="297" t="s">
        <v>278</v>
      </c>
      <c r="X142" s="337"/>
      <c r="Y142" s="161" t="s">
        <v>55</v>
      </c>
    </row>
    <row r="143" spans="1:25" s="103" customFormat="1" ht="13.5" thickBot="1">
      <c r="A143" s="400"/>
      <c r="B143" s="354"/>
      <c r="C143" s="389"/>
      <c r="D143" s="500"/>
      <c r="E143" s="269"/>
      <c r="F143" s="296"/>
      <c r="G143" s="386" t="s">
        <v>23</v>
      </c>
      <c r="H143" s="397"/>
      <c r="I143" s="44">
        <f t="shared" ref="I143:Q143" si="101">SUM(I132:I142)</f>
        <v>0</v>
      </c>
      <c r="J143" s="44">
        <f t="shared" si="101"/>
        <v>31.200000000000003</v>
      </c>
      <c r="K143" s="44">
        <f t="shared" si="101"/>
        <v>31.200000000000003</v>
      </c>
      <c r="L143" s="44">
        <f t="shared" si="101"/>
        <v>0</v>
      </c>
      <c r="M143" s="310">
        <f t="shared" si="101"/>
        <v>0</v>
      </c>
      <c r="N143" s="44">
        <f t="shared" si="101"/>
        <v>20.5</v>
      </c>
      <c r="O143" s="44">
        <f t="shared" si="101"/>
        <v>20.5</v>
      </c>
      <c r="P143" s="44">
        <f t="shared" si="101"/>
        <v>0</v>
      </c>
      <c r="Q143" s="30">
        <f t="shared" si="101"/>
        <v>0</v>
      </c>
      <c r="R143" s="313">
        <f t="shared" ref="R143:R145" si="102">SUM(I143+N143)</f>
        <v>20.5</v>
      </c>
      <c r="S143" s="314">
        <f t="shared" ref="S143:S145" si="103">SUM(J143-R143)</f>
        <v>10.700000000000003</v>
      </c>
      <c r="T143" s="315"/>
      <c r="U143" s="97"/>
      <c r="V143" s="232"/>
      <c r="W143" s="232"/>
      <c r="X143" s="232"/>
      <c r="Y143" s="225"/>
    </row>
    <row r="144" spans="1:25" s="146" customFormat="1" ht="25.5">
      <c r="A144" s="481" t="s">
        <v>18</v>
      </c>
      <c r="B144" s="347" t="s">
        <v>26</v>
      </c>
      <c r="C144" s="347" t="s">
        <v>24</v>
      </c>
      <c r="D144" s="477" t="s">
        <v>157</v>
      </c>
      <c r="E144" s="484" t="s">
        <v>162</v>
      </c>
      <c r="F144" s="143">
        <v>1</v>
      </c>
      <c r="G144" s="144" t="s">
        <v>19</v>
      </c>
      <c r="H144" s="145" t="s">
        <v>100</v>
      </c>
      <c r="I144" s="153"/>
      <c r="J144" s="289">
        <v>78</v>
      </c>
      <c r="K144" s="150">
        <f>SUM(J144-M144)</f>
        <v>78</v>
      </c>
      <c r="L144" s="150"/>
      <c r="M144" s="154"/>
      <c r="N144" s="316">
        <v>77.900000000000006</v>
      </c>
      <c r="O144" s="150">
        <f>SUM(N144-Q144)</f>
        <v>77.900000000000006</v>
      </c>
      <c r="P144" s="150"/>
      <c r="Q144" s="317"/>
      <c r="R144" s="313">
        <f t="shared" si="102"/>
        <v>77.900000000000006</v>
      </c>
      <c r="S144" s="314">
        <f t="shared" si="103"/>
        <v>9.9999999999994316E-2</v>
      </c>
      <c r="T144" s="315"/>
      <c r="U144" s="161" t="s">
        <v>231</v>
      </c>
      <c r="V144" s="149">
        <v>44</v>
      </c>
      <c r="W144" s="149">
        <v>29</v>
      </c>
      <c r="X144" s="149"/>
      <c r="Y144" s="161" t="s">
        <v>55</v>
      </c>
    </row>
    <row r="145" spans="1:25" s="146" customFormat="1" ht="13.5" thickBot="1">
      <c r="A145" s="481"/>
      <c r="B145" s="347"/>
      <c r="C145" s="347"/>
      <c r="D145" s="477"/>
      <c r="E145" s="485"/>
      <c r="F145" s="147">
        <v>1</v>
      </c>
      <c r="G145" s="144" t="s">
        <v>19</v>
      </c>
      <c r="H145" s="148" t="s">
        <v>100</v>
      </c>
      <c r="I145" s="153"/>
      <c r="J145" s="289"/>
      <c r="K145" s="290">
        <f>SUM(J145-M145)</f>
        <v>0</v>
      </c>
      <c r="L145" s="150"/>
      <c r="M145" s="154"/>
      <c r="N145" s="316"/>
      <c r="O145" s="290">
        <f>SUM(N145-Q145)</f>
        <v>0</v>
      </c>
      <c r="P145" s="150"/>
      <c r="Q145" s="317"/>
      <c r="R145" s="313">
        <f t="shared" si="102"/>
        <v>0</v>
      </c>
      <c r="S145" s="314">
        <f t="shared" si="103"/>
        <v>0</v>
      </c>
      <c r="T145" s="315"/>
      <c r="U145" s="161"/>
      <c r="V145" s="149"/>
      <c r="W145" s="149"/>
      <c r="X145" s="149"/>
      <c r="Y145" s="161" t="s">
        <v>55</v>
      </c>
    </row>
    <row r="146" spans="1:25" s="146" customFormat="1" ht="13.5" thickBot="1">
      <c r="A146" s="481"/>
      <c r="B146" s="347"/>
      <c r="C146" s="347"/>
      <c r="D146" s="477"/>
      <c r="E146" s="485"/>
      <c r="F146" s="147"/>
      <c r="G146" s="482" t="s">
        <v>23</v>
      </c>
      <c r="H146" s="483"/>
      <c r="I146" s="151">
        <f t="shared" ref="I146:T146" si="104">SUM(I144:I145)</f>
        <v>0</v>
      </c>
      <c r="J146" s="151">
        <f t="shared" si="104"/>
        <v>78</v>
      </c>
      <c r="K146" s="151">
        <f t="shared" si="104"/>
        <v>78</v>
      </c>
      <c r="L146" s="151">
        <f t="shared" si="104"/>
        <v>0</v>
      </c>
      <c r="M146" s="222">
        <f t="shared" si="104"/>
        <v>0</v>
      </c>
      <c r="N146" s="151">
        <f t="shared" ref="N146:Q146" si="105">SUM(N144:N145)</f>
        <v>77.900000000000006</v>
      </c>
      <c r="O146" s="151">
        <f t="shared" si="105"/>
        <v>77.900000000000006</v>
      </c>
      <c r="P146" s="151">
        <f t="shared" si="105"/>
        <v>0</v>
      </c>
      <c r="Q146" s="151">
        <f t="shared" si="105"/>
        <v>0</v>
      </c>
      <c r="R146" s="151">
        <f t="shared" si="104"/>
        <v>77.900000000000006</v>
      </c>
      <c r="S146" s="151">
        <f t="shared" ref="S146" si="106">SUM(S144:S145)</f>
        <v>9.9999999999994316E-2</v>
      </c>
      <c r="T146" s="222">
        <f t="shared" si="104"/>
        <v>0</v>
      </c>
      <c r="U146" s="161"/>
      <c r="V146" s="149"/>
      <c r="W146" s="149"/>
      <c r="X146" s="149"/>
      <c r="Y146" s="161" t="s">
        <v>55</v>
      </c>
    </row>
    <row r="147" spans="1:25" s="103" customFormat="1" ht="13.5" thickBot="1">
      <c r="A147" s="111" t="s">
        <v>18</v>
      </c>
      <c r="B147" s="112" t="s">
        <v>26</v>
      </c>
      <c r="C147" s="113"/>
      <c r="D147" s="114"/>
      <c r="E147" s="283" t="s">
        <v>31</v>
      </c>
      <c r="F147" s="108"/>
      <c r="G147" s="299"/>
      <c r="H147" s="293"/>
      <c r="I147" s="51">
        <f t="shared" ref="I147:T147" si="107">SUM(I143+I146)</f>
        <v>0</v>
      </c>
      <c r="J147" s="51">
        <f t="shared" si="107"/>
        <v>109.2</v>
      </c>
      <c r="K147" s="51">
        <f t="shared" si="107"/>
        <v>109.2</v>
      </c>
      <c r="L147" s="51">
        <f t="shared" si="107"/>
        <v>0</v>
      </c>
      <c r="M147" s="221">
        <f t="shared" si="107"/>
        <v>0</v>
      </c>
      <c r="N147" s="318">
        <f t="shared" ref="N147:Q147" si="108">SUM(N143+N146)</f>
        <v>98.4</v>
      </c>
      <c r="O147" s="318">
        <f t="shared" si="108"/>
        <v>98.4</v>
      </c>
      <c r="P147" s="318">
        <f t="shared" si="108"/>
        <v>0</v>
      </c>
      <c r="Q147" s="319">
        <f t="shared" si="108"/>
        <v>0</v>
      </c>
      <c r="R147" s="51">
        <f t="shared" si="107"/>
        <v>98.4</v>
      </c>
      <c r="S147" s="51">
        <f t="shared" ref="S147" si="109">SUM(S143+S146)</f>
        <v>10.799999999999997</v>
      </c>
      <c r="T147" s="221">
        <f t="shared" si="107"/>
        <v>0</v>
      </c>
      <c r="U147" s="184"/>
      <c r="V147" s="232"/>
      <c r="W147" s="232"/>
      <c r="X147" s="232"/>
      <c r="Y147" s="226"/>
    </row>
    <row r="148" spans="1:25" s="115" customFormat="1" ht="13.5" thickBot="1">
      <c r="A148" s="27" t="s">
        <v>18</v>
      </c>
      <c r="B148" s="5"/>
      <c r="C148" s="9"/>
      <c r="D148" s="18"/>
      <c r="E148" s="283" t="s">
        <v>32</v>
      </c>
      <c r="F148" s="69"/>
      <c r="G148" s="93"/>
      <c r="H148" s="94"/>
      <c r="I148" s="30">
        <f t="shared" ref="I148:T148" si="110">SUM(I42+I91+I130+I147)</f>
        <v>0</v>
      </c>
      <c r="J148" s="30">
        <f t="shared" si="110"/>
        <v>2205.1999999999998</v>
      </c>
      <c r="K148" s="30">
        <f t="shared" si="110"/>
        <v>539.9</v>
      </c>
      <c r="L148" s="30">
        <f t="shared" si="110"/>
        <v>0</v>
      </c>
      <c r="M148" s="204">
        <f t="shared" si="110"/>
        <v>1665.3000000000002</v>
      </c>
      <c r="N148" s="30">
        <f t="shared" si="110"/>
        <v>1767.6000000000001</v>
      </c>
      <c r="O148" s="30">
        <f t="shared" si="110"/>
        <v>858.79999999999984</v>
      </c>
      <c r="P148" s="30">
        <f t="shared" si="110"/>
        <v>0</v>
      </c>
      <c r="Q148" s="204">
        <f t="shared" si="110"/>
        <v>908.80000000000007</v>
      </c>
      <c r="R148" s="30">
        <f t="shared" si="110"/>
        <v>1767.6000000000001</v>
      </c>
      <c r="S148" s="30">
        <f t="shared" si="110"/>
        <v>437.59999999999991</v>
      </c>
      <c r="T148" s="304">
        <f t="shared" si="110"/>
        <v>0</v>
      </c>
      <c r="U148" s="97"/>
      <c r="V148" s="232"/>
      <c r="W148" s="232"/>
      <c r="X148" s="232"/>
      <c r="Y148" s="227"/>
    </row>
    <row r="149" spans="1:25" s="131" customFormat="1" ht="13.5" thickBot="1">
      <c r="A149" s="124"/>
      <c r="B149" s="125"/>
      <c r="C149" s="125"/>
      <c r="D149" s="126"/>
      <c r="E149" s="284" t="s">
        <v>33</v>
      </c>
      <c r="F149" s="127"/>
      <c r="G149" s="128"/>
      <c r="H149" s="129"/>
      <c r="I149" s="130">
        <f>SUM(I148)</f>
        <v>0</v>
      </c>
      <c r="J149" s="130">
        <f>SUM(J148)</f>
        <v>2205.1999999999998</v>
      </c>
      <c r="K149" s="130">
        <f t="shared" ref="K149:T149" si="111">SUM(K148)</f>
        <v>539.9</v>
      </c>
      <c r="L149" s="130">
        <f t="shared" si="111"/>
        <v>0</v>
      </c>
      <c r="M149" s="205">
        <f t="shared" si="111"/>
        <v>1665.3000000000002</v>
      </c>
      <c r="N149" s="130">
        <f>SUM(N148)</f>
        <v>1767.6000000000001</v>
      </c>
      <c r="O149" s="130">
        <f t="shared" ref="O149:Q149" si="112">SUM(O148)</f>
        <v>858.79999999999984</v>
      </c>
      <c r="P149" s="130">
        <f t="shared" si="112"/>
        <v>0</v>
      </c>
      <c r="Q149" s="205">
        <f t="shared" si="112"/>
        <v>908.80000000000007</v>
      </c>
      <c r="R149" s="130">
        <f t="shared" si="111"/>
        <v>1767.6000000000001</v>
      </c>
      <c r="S149" s="130">
        <f t="shared" ref="S149" si="113">SUM(S148)</f>
        <v>437.59999999999991</v>
      </c>
      <c r="T149" s="183">
        <f t="shared" si="111"/>
        <v>0</v>
      </c>
      <c r="U149" s="186"/>
      <c r="V149" s="236"/>
      <c r="W149" s="236"/>
      <c r="X149" s="236"/>
      <c r="Y149" s="186"/>
    </row>
    <row r="150" spans="1:25" s="131" customFormat="1" ht="13.5" thickBot="1">
      <c r="A150" s="209"/>
      <c r="B150" s="209"/>
      <c r="C150" s="209"/>
      <c r="D150" s="14"/>
      <c r="E150" s="285"/>
      <c r="F150" s="210"/>
      <c r="G150" s="211"/>
      <c r="H150" s="211"/>
      <c r="I150" s="212"/>
      <c r="J150" s="212"/>
      <c r="K150" s="212"/>
      <c r="L150" s="212"/>
      <c r="M150" s="213"/>
      <c r="N150" s="212"/>
      <c r="O150" s="212"/>
      <c r="P150" s="212"/>
      <c r="Q150" s="213"/>
      <c r="R150" s="212"/>
      <c r="S150" s="212"/>
      <c r="T150" s="212"/>
      <c r="U150" s="345" t="s">
        <v>285</v>
      </c>
      <c r="V150" s="236"/>
      <c r="W150" s="236"/>
      <c r="X150" s="236"/>
      <c r="Y150" s="186"/>
    </row>
    <row r="151" spans="1:25" ht="13.5" thickBot="1">
      <c r="A151" s="474" t="s">
        <v>23</v>
      </c>
      <c r="B151" s="475"/>
      <c r="C151" s="475"/>
      <c r="D151" s="475"/>
      <c r="E151" s="475"/>
      <c r="F151" s="475"/>
      <c r="G151" s="475"/>
      <c r="H151" s="476"/>
      <c r="I151" s="304">
        <f>SUM(I152+I163)</f>
        <v>0</v>
      </c>
      <c r="J151" s="478">
        <f>SUM(J152+J163)</f>
        <v>2205.2000000000003</v>
      </c>
      <c r="K151" s="479"/>
      <c r="L151" s="479"/>
      <c r="M151" s="480"/>
      <c r="N151" s="478">
        <f>SUM(N152+N163)</f>
        <v>1767.6</v>
      </c>
      <c r="O151" s="479"/>
      <c r="P151" s="479"/>
      <c r="Q151" s="480"/>
      <c r="R151" s="304">
        <f>SUM(R152+R163)</f>
        <v>1767.6</v>
      </c>
      <c r="S151" s="310">
        <f>SUM(S152+S163)</f>
        <v>215.99999999999997</v>
      </c>
      <c r="T151" s="30">
        <f>SUM(T152+T163)</f>
        <v>0</v>
      </c>
      <c r="U151" s="229">
        <f>SUM(R151*100/J151)</f>
        <v>80.155994921095584</v>
      </c>
      <c r="V151" s="237"/>
      <c r="W151" s="237"/>
      <c r="X151" s="237"/>
    </row>
    <row r="152" spans="1:25" ht="13.5" thickBot="1">
      <c r="A152" s="471" t="s">
        <v>34</v>
      </c>
      <c r="B152" s="472"/>
      <c r="C152" s="472"/>
      <c r="D152" s="472"/>
      <c r="E152" s="472"/>
      <c r="F152" s="472"/>
      <c r="G152" s="472"/>
      <c r="H152" s="473"/>
      <c r="I152" s="303">
        <f>SUM(I153:I162)</f>
        <v>0</v>
      </c>
      <c r="J152" s="462">
        <f>SUM(J153:M162)</f>
        <v>1870.1000000000001</v>
      </c>
      <c r="K152" s="463"/>
      <c r="L152" s="463"/>
      <c r="M152" s="464"/>
      <c r="N152" s="462">
        <f>SUM(N153:Q162)</f>
        <v>1666.8</v>
      </c>
      <c r="O152" s="463"/>
      <c r="P152" s="463"/>
      <c r="Q152" s="464"/>
      <c r="R152" s="303">
        <f>SUM(R153:R162)</f>
        <v>1666.8</v>
      </c>
      <c r="S152" s="309">
        <f>SUM(S153:S162)</f>
        <v>203.29999999999998</v>
      </c>
      <c r="T152" s="31">
        <f>SUM(T153:T162)</f>
        <v>0</v>
      </c>
      <c r="U152" s="229">
        <f t="shared" ref="U152:U167" si="114">SUM(R152*100/J152)</f>
        <v>89.128923586973954</v>
      </c>
      <c r="V152" s="237"/>
      <c r="W152" s="237"/>
      <c r="X152" s="237"/>
    </row>
    <row r="153" spans="1:25">
      <c r="A153" s="453" t="s">
        <v>73</v>
      </c>
      <c r="B153" s="454"/>
      <c r="C153" s="454"/>
      <c r="D153" s="454"/>
      <c r="E153" s="454"/>
      <c r="F153" s="454"/>
      <c r="G153" s="454"/>
      <c r="H153" s="455"/>
      <c r="I153" s="302">
        <f>SUMIF(G11:G150,"SB",I11:I150)</f>
        <v>0</v>
      </c>
      <c r="J153" s="431">
        <f>SUMIF(G11:G150,"SB",J11:J150)</f>
        <v>673.9000000000002</v>
      </c>
      <c r="K153" s="432"/>
      <c r="L153" s="432"/>
      <c r="M153" s="433"/>
      <c r="N153" s="431">
        <f>SUMIF(G11:G150,"SB",N11:N150)</f>
        <v>630.20000000000005</v>
      </c>
      <c r="O153" s="432"/>
      <c r="P153" s="432"/>
      <c r="Q153" s="433"/>
      <c r="R153" s="302">
        <f>SUMIF(G11:G150,"SB",R11:R150)</f>
        <v>630.20000000000005</v>
      </c>
      <c r="S153" s="308">
        <f>SUMIF(G11:G150,"SB",S11:S150)</f>
        <v>43.699999999999989</v>
      </c>
      <c r="T153" s="32">
        <f>SUMIF(G11:G150,"SB",T11:T150)</f>
        <v>0</v>
      </c>
      <c r="U153" s="229">
        <f t="shared" si="114"/>
        <v>93.51535836177473</v>
      </c>
      <c r="V153" s="238"/>
      <c r="W153" s="238"/>
      <c r="X153" s="238"/>
    </row>
    <row r="154" spans="1:25">
      <c r="A154" s="468" t="s">
        <v>74</v>
      </c>
      <c r="B154" s="469"/>
      <c r="C154" s="469"/>
      <c r="D154" s="469"/>
      <c r="E154" s="469"/>
      <c r="F154" s="469"/>
      <c r="G154" s="469"/>
      <c r="H154" s="470"/>
      <c r="I154" s="302">
        <f>SUMIF(G11:G150,"VD",I11:I150)</f>
        <v>0</v>
      </c>
      <c r="J154" s="431">
        <f>SUMIF(G11:G150,"VD",J11:J150)</f>
        <v>0</v>
      </c>
      <c r="K154" s="432"/>
      <c r="L154" s="432"/>
      <c r="M154" s="433"/>
      <c r="N154" s="431">
        <f>SUMIF(G11:G150,"VD",N11:N150)</f>
        <v>0</v>
      </c>
      <c r="O154" s="432"/>
      <c r="P154" s="432"/>
      <c r="Q154" s="433"/>
      <c r="R154" s="302">
        <f>SUMIF(G11:G150,"VD",R11:R150)</f>
        <v>0</v>
      </c>
      <c r="S154" s="308">
        <f>SUMIF(G11:G150,"VD",S11:S150)</f>
        <v>0</v>
      </c>
      <c r="T154" s="32">
        <f>SUMIF(G11:G150,"VD",T11:T150)</f>
        <v>0</v>
      </c>
      <c r="U154" s="229"/>
      <c r="V154" s="238"/>
      <c r="W154" s="238"/>
      <c r="X154" s="238"/>
    </row>
    <row r="155" spans="1:25">
      <c r="A155" s="459" t="s">
        <v>106</v>
      </c>
      <c r="B155" s="460"/>
      <c r="C155" s="460"/>
      <c r="D155" s="460"/>
      <c r="E155" s="460"/>
      <c r="F155" s="460"/>
      <c r="G155" s="460"/>
      <c r="H155" s="461"/>
      <c r="I155" s="302">
        <f>SUMIF(G11:G150,"MK",I11:I150)</f>
        <v>0</v>
      </c>
      <c r="J155" s="431">
        <f>SUMIF(G11:G150,"MK",J11:J150)</f>
        <v>0</v>
      </c>
      <c r="K155" s="432"/>
      <c r="L155" s="432"/>
      <c r="M155" s="433"/>
      <c r="N155" s="431">
        <f>SUMIF(G11:G150,"MK",N11:N150)</f>
        <v>0</v>
      </c>
      <c r="O155" s="432"/>
      <c r="P155" s="432"/>
      <c r="Q155" s="433"/>
      <c r="R155" s="302">
        <f>SUMIF(G11:G150,"MK",R11:R150)</f>
        <v>0</v>
      </c>
      <c r="S155" s="308">
        <f>SUMIF(G11:G150,"MK",S11:S150)</f>
        <v>0</v>
      </c>
      <c r="T155" s="32">
        <f>SUMIF(G11:G150,"MK",T11:T150)</f>
        <v>0</v>
      </c>
      <c r="U155" s="229"/>
      <c r="V155" s="238"/>
      <c r="W155" s="238"/>
      <c r="X155" s="238"/>
    </row>
    <row r="156" spans="1:25">
      <c r="A156" s="434" t="s">
        <v>75</v>
      </c>
      <c r="B156" s="435"/>
      <c r="C156" s="435"/>
      <c r="D156" s="435"/>
      <c r="E156" s="435"/>
      <c r="F156" s="435"/>
      <c r="G156" s="435"/>
      <c r="H156" s="436"/>
      <c r="I156" s="302">
        <f>SUMIF(G11:G150,"SP",I11:I150)</f>
        <v>0</v>
      </c>
      <c r="J156" s="431">
        <f>SUMIF(G11:G150,"SP",J11:J150)</f>
        <v>0</v>
      </c>
      <c r="K156" s="432"/>
      <c r="L156" s="432"/>
      <c r="M156" s="433"/>
      <c r="N156" s="431">
        <f>SUMIF(G11:G150,"SP",N11:N150)</f>
        <v>0</v>
      </c>
      <c r="O156" s="432"/>
      <c r="P156" s="432"/>
      <c r="Q156" s="433"/>
      <c r="R156" s="302">
        <f>SUMIF(G11:G150,"SP",R11:R150)</f>
        <v>0</v>
      </c>
      <c r="S156" s="308">
        <f>SUMIF(G11:G150,"SP",S11:S150)</f>
        <v>0</v>
      </c>
      <c r="T156" s="32">
        <f>SUMIF(G11:G150,"SP",T11:T150)</f>
        <v>0</v>
      </c>
      <c r="U156" s="229"/>
      <c r="V156" s="238"/>
      <c r="W156" s="238"/>
      <c r="X156" s="238"/>
    </row>
    <row r="157" spans="1:25">
      <c r="A157" s="465" t="s">
        <v>165</v>
      </c>
      <c r="B157" s="466"/>
      <c r="C157" s="466"/>
      <c r="D157" s="466"/>
      <c r="E157" s="466"/>
      <c r="F157" s="466"/>
      <c r="G157" s="466"/>
      <c r="H157" s="467"/>
      <c r="I157" s="302">
        <f>SUMIF(G11:G150,"ESB",I11:I150)</f>
        <v>0</v>
      </c>
      <c r="J157" s="431">
        <f>SUMIF(G11:G150,"ESB",J11:J150)</f>
        <v>1124.3999999999999</v>
      </c>
      <c r="K157" s="432"/>
      <c r="L157" s="432"/>
      <c r="M157" s="433"/>
      <c r="N157" s="431">
        <f>SUMIF(G11:G150,"ESB",N11:N150)</f>
        <v>969.25</v>
      </c>
      <c r="O157" s="432"/>
      <c r="P157" s="432"/>
      <c r="Q157" s="433"/>
      <c r="R157" s="302">
        <f>SUMIF(G11:G150,"ESB",R11:R150)</f>
        <v>969.25</v>
      </c>
      <c r="S157" s="308">
        <f>SUMIF(G11:G150,"ESB",S11:S150)</f>
        <v>155.15</v>
      </c>
      <c r="T157" s="32">
        <f>SUMIF(G11:G150,"ESB",T11:T150)</f>
        <v>0</v>
      </c>
      <c r="U157" s="229">
        <f t="shared" si="114"/>
        <v>86.201529704731428</v>
      </c>
      <c r="V157" s="238"/>
      <c r="W157" s="238"/>
      <c r="X157" s="238"/>
    </row>
    <row r="158" spans="1:25">
      <c r="A158" s="434" t="s">
        <v>76</v>
      </c>
      <c r="B158" s="435"/>
      <c r="C158" s="435"/>
      <c r="D158" s="435"/>
      <c r="E158" s="435"/>
      <c r="F158" s="435"/>
      <c r="G158" s="435"/>
      <c r="H158" s="436"/>
      <c r="I158" s="302">
        <f>SUMIF(G10:G149,"VIP",I10:I149)</f>
        <v>0</v>
      </c>
      <c r="J158" s="431">
        <f>SUMIF(G10:G149,"VIP",J10:J149)</f>
        <v>0</v>
      </c>
      <c r="K158" s="432"/>
      <c r="L158" s="432"/>
      <c r="M158" s="433"/>
      <c r="N158" s="431">
        <f>SUMIF(G10:G149,"VIP",N10:N149)</f>
        <v>0</v>
      </c>
      <c r="O158" s="432"/>
      <c r="P158" s="432"/>
      <c r="Q158" s="433"/>
      <c r="R158" s="302">
        <f>SUMIF(G10:G149,"VIP",R10:R149)</f>
        <v>0</v>
      </c>
      <c r="S158" s="308">
        <f>SUMIF(G10:G149,"VIP",S10:S149)</f>
        <v>0</v>
      </c>
      <c r="T158" s="32">
        <f>SUMIF(G10:G149,"VIP",T10:T149)</f>
        <v>0</v>
      </c>
      <c r="U158" s="229"/>
      <c r="V158" s="238"/>
      <c r="W158" s="238"/>
      <c r="X158" s="238"/>
    </row>
    <row r="159" spans="1:25">
      <c r="A159" s="434" t="s">
        <v>77</v>
      </c>
      <c r="B159" s="435"/>
      <c r="C159" s="435"/>
      <c r="D159" s="435"/>
      <c r="E159" s="435"/>
      <c r="F159" s="435"/>
      <c r="G159" s="435"/>
      <c r="H159" s="436"/>
      <c r="I159" s="302">
        <f>SUMIF(G11:G150,"SL",I11:I150)</f>
        <v>0</v>
      </c>
      <c r="J159" s="431">
        <f>SUMIF(G11:G150,"SL",J11:J150)</f>
        <v>0</v>
      </c>
      <c r="K159" s="432"/>
      <c r="L159" s="432"/>
      <c r="M159" s="433"/>
      <c r="N159" s="431">
        <f>SUMIF(G11:G150,"SL",N11:N150)</f>
        <v>0</v>
      </c>
      <c r="O159" s="432"/>
      <c r="P159" s="432"/>
      <c r="Q159" s="433"/>
      <c r="R159" s="302">
        <f>SUMIF(G11:G150,"SL",R11:R150)</f>
        <v>0</v>
      </c>
      <c r="S159" s="308">
        <f>SUMIF(G11:G150,"SL",S11:S150)</f>
        <v>0</v>
      </c>
      <c r="T159" s="32">
        <f>SUMIF(G11:G150,"SL",T11:T150)</f>
        <v>0</v>
      </c>
      <c r="U159" s="229"/>
      <c r="V159" s="238"/>
      <c r="W159" s="238"/>
      <c r="X159" s="238"/>
    </row>
    <row r="160" spans="1:25">
      <c r="A160" s="434" t="s">
        <v>78</v>
      </c>
      <c r="B160" s="435"/>
      <c r="C160" s="435"/>
      <c r="D160" s="435"/>
      <c r="E160" s="435"/>
      <c r="F160" s="435"/>
      <c r="G160" s="435"/>
      <c r="H160" s="436"/>
      <c r="I160" s="302">
        <f>SUMIF(G6:G126,"DK",I6:I126)</f>
        <v>0</v>
      </c>
      <c r="J160" s="431">
        <f>SUMIF(G6:G126,"DK",J6:J126)</f>
        <v>0</v>
      </c>
      <c r="K160" s="432"/>
      <c r="L160" s="432"/>
      <c r="M160" s="433"/>
      <c r="N160" s="431">
        <f>SUMIF(G6:G126,"DK",N6:N126)</f>
        <v>0</v>
      </c>
      <c r="O160" s="432"/>
      <c r="P160" s="432"/>
      <c r="Q160" s="433"/>
      <c r="R160" s="302">
        <f>SUMIF(G6:G126,"DK",R6:R126)</f>
        <v>0</v>
      </c>
      <c r="S160" s="308">
        <f>SUMIF(G6:G126,"DK",S6:S126)</f>
        <v>0</v>
      </c>
      <c r="T160" s="32">
        <f>SUMIF(G6:G126,"DK",T6:T126)</f>
        <v>0</v>
      </c>
      <c r="U160" s="229"/>
      <c r="V160" s="238"/>
      <c r="W160" s="238"/>
      <c r="X160" s="238"/>
    </row>
    <row r="161" spans="1:25">
      <c r="A161" s="434" t="s">
        <v>110</v>
      </c>
      <c r="B161" s="435"/>
      <c r="C161" s="435"/>
      <c r="D161" s="435"/>
      <c r="E161" s="435"/>
      <c r="F161" s="435"/>
      <c r="G161" s="435"/>
      <c r="H161" s="436"/>
      <c r="I161" s="302">
        <f>SUMIF(G44:G148,"VB",I44:I148)</f>
        <v>0</v>
      </c>
      <c r="J161" s="431">
        <f>SUMIF(G44:G148,"VB",J44:J148)</f>
        <v>0</v>
      </c>
      <c r="K161" s="432"/>
      <c r="L161" s="432"/>
      <c r="M161" s="433"/>
      <c r="N161" s="431">
        <f>SUMIF(G44:G148,"VB",N44:N148)</f>
        <v>0</v>
      </c>
      <c r="O161" s="432"/>
      <c r="P161" s="432"/>
      <c r="Q161" s="433"/>
      <c r="R161" s="302">
        <f>SUMIF(G44:G148,"VB",R44:R148)</f>
        <v>0</v>
      </c>
      <c r="S161" s="308">
        <f>SUMIF(G44:G148,"VB",S44:S148)</f>
        <v>0</v>
      </c>
      <c r="T161" s="32">
        <f>SUMIF(G44:G148,"VB",T44:T148)</f>
        <v>0</v>
      </c>
      <c r="U161" s="229"/>
      <c r="V161" s="238"/>
      <c r="W161" s="238"/>
      <c r="X161" s="238"/>
    </row>
    <row r="162" spans="1:25" ht="13.5" thickBot="1">
      <c r="A162" s="434" t="s">
        <v>163</v>
      </c>
      <c r="B162" s="435"/>
      <c r="C162" s="435"/>
      <c r="D162" s="435"/>
      <c r="E162" s="435"/>
      <c r="F162" s="435"/>
      <c r="G162" s="435"/>
      <c r="H162" s="436"/>
      <c r="I162" s="302">
        <f>SUMIF(G9:G149,"KLB",I9:I149)</f>
        <v>0</v>
      </c>
      <c r="J162" s="431">
        <f>SUMIF(G9:G149,"KLB",J9:J149)</f>
        <v>71.8</v>
      </c>
      <c r="K162" s="432"/>
      <c r="L162" s="432"/>
      <c r="M162" s="433"/>
      <c r="N162" s="431">
        <f>SUMIF(G9:G149,"KLB",N9:N149)</f>
        <v>67.349999999999994</v>
      </c>
      <c r="O162" s="432"/>
      <c r="P162" s="432"/>
      <c r="Q162" s="433"/>
      <c r="R162" s="302">
        <f>SUMIF(G9:G149,"KLB",R9:R149)</f>
        <v>67.349999999999994</v>
      </c>
      <c r="S162" s="308">
        <f>SUMIF(G9:G149,"KLB",S9:S149)</f>
        <v>4.4499999999999993</v>
      </c>
      <c r="T162" s="32">
        <f>SUMIF(G9:G149,"KLB",T9:T149)</f>
        <v>0</v>
      </c>
      <c r="U162" s="229">
        <f t="shared" si="114"/>
        <v>93.802228412256255</v>
      </c>
      <c r="V162" s="238"/>
      <c r="W162" s="238"/>
      <c r="X162" s="238"/>
    </row>
    <row r="163" spans="1:25" ht="13.5" thickBot="1">
      <c r="A163" s="471" t="s">
        <v>36</v>
      </c>
      <c r="B163" s="472"/>
      <c r="C163" s="472"/>
      <c r="D163" s="472"/>
      <c r="E163" s="472"/>
      <c r="F163" s="472"/>
      <c r="G163" s="472"/>
      <c r="H163" s="487"/>
      <c r="I163" s="303">
        <f>SUM(I164:I167)</f>
        <v>0</v>
      </c>
      <c r="J163" s="462">
        <f>SUM(J164:M167)</f>
        <v>335.1</v>
      </c>
      <c r="K163" s="463"/>
      <c r="L163" s="463"/>
      <c r="M163" s="464"/>
      <c r="N163" s="462">
        <f>SUM(N164:Q167)</f>
        <v>100.80000000000001</v>
      </c>
      <c r="O163" s="463"/>
      <c r="P163" s="463"/>
      <c r="Q163" s="464"/>
      <c r="R163" s="303">
        <f>SUM(R164:R167)</f>
        <v>100.80000000000001</v>
      </c>
      <c r="S163" s="309">
        <f>SUM(S164:S167)</f>
        <v>12.700000000000001</v>
      </c>
      <c r="T163" s="31">
        <f>SUM(T164:T167)</f>
        <v>0</v>
      </c>
      <c r="U163" s="229">
        <f t="shared" si="114"/>
        <v>30.080572963294543</v>
      </c>
      <c r="V163" s="237"/>
      <c r="W163" s="237"/>
      <c r="X163" s="237"/>
    </row>
    <row r="164" spans="1:25">
      <c r="A164" s="434" t="s">
        <v>79</v>
      </c>
      <c r="B164" s="435"/>
      <c r="C164" s="435"/>
      <c r="D164" s="435"/>
      <c r="E164" s="435"/>
      <c r="F164" s="435"/>
      <c r="G164" s="435"/>
      <c r="H164" s="436"/>
      <c r="I164" s="302">
        <f>SUMIF(G11:G150,"KL",I11:I150)</f>
        <v>0</v>
      </c>
      <c r="J164" s="431">
        <f>SUMIF(G11:G150,"KL",J11:J150)</f>
        <v>0</v>
      </c>
      <c r="K164" s="432"/>
      <c r="L164" s="432"/>
      <c r="M164" s="433"/>
      <c r="N164" s="431">
        <f>SUMIF(G11:G150,"KL",N11:N150)</f>
        <v>0</v>
      </c>
      <c r="O164" s="432"/>
      <c r="P164" s="432"/>
      <c r="Q164" s="433"/>
      <c r="R164" s="302">
        <f>SUMIF(G11:G150,"KL",R11:R150)</f>
        <v>0</v>
      </c>
      <c r="S164" s="308">
        <f>SUMIF(G11:G150,"KL",S9:S150)</f>
        <v>0</v>
      </c>
      <c r="T164" s="32">
        <f>SUMIF(G11:G150,"KL",T11:T150)</f>
        <v>0</v>
      </c>
      <c r="U164" s="229"/>
      <c r="V164" s="238"/>
      <c r="W164" s="238"/>
      <c r="X164" s="238"/>
    </row>
    <row r="165" spans="1:25">
      <c r="A165" s="434" t="s">
        <v>80</v>
      </c>
      <c r="B165" s="435"/>
      <c r="C165" s="435"/>
      <c r="D165" s="435"/>
      <c r="E165" s="435"/>
      <c r="F165" s="435"/>
      <c r="G165" s="435"/>
      <c r="H165" s="436"/>
      <c r="I165" s="302">
        <f>SUMIF(G11:G150,"ES",I11:I150)</f>
        <v>0</v>
      </c>
      <c r="J165" s="431">
        <f>SUMIF(G11:G150,"ES",J11:J150)</f>
        <v>268.7</v>
      </c>
      <c r="K165" s="432"/>
      <c r="L165" s="432"/>
      <c r="M165" s="433"/>
      <c r="N165" s="431">
        <f>SUMIF(G11:G150,"ES",N11:N150)</f>
        <v>37.4</v>
      </c>
      <c r="O165" s="432"/>
      <c r="P165" s="432"/>
      <c r="Q165" s="433"/>
      <c r="R165" s="302">
        <f>SUMIF(G11:G150,"ES",R11:R150)</f>
        <v>37.4</v>
      </c>
      <c r="S165" s="308">
        <f>SUMIF(G11:G150,"ES",S9:S150)</f>
        <v>9.7000000000000011</v>
      </c>
      <c r="T165" s="32">
        <f>SUMIF(G11:G150,"ES",T11:T150)</f>
        <v>0</v>
      </c>
      <c r="U165" s="229">
        <f t="shared" si="114"/>
        <v>13.918868626721251</v>
      </c>
      <c r="V165" s="238"/>
      <c r="W165" s="238"/>
      <c r="X165" s="238"/>
    </row>
    <row r="166" spans="1:25">
      <c r="A166" s="456" t="s">
        <v>109</v>
      </c>
      <c r="B166" s="457"/>
      <c r="C166" s="457"/>
      <c r="D166" s="457"/>
      <c r="E166" s="457"/>
      <c r="F166" s="457"/>
      <c r="G166" s="457"/>
      <c r="H166" s="458"/>
      <c r="I166" s="302">
        <f>SUMIF(G11:G150,"VBF",I11:I150)</f>
        <v>0</v>
      </c>
      <c r="J166" s="431">
        <f>SUMIF(G11:G150,"VBF",J11:J150)</f>
        <v>0</v>
      </c>
      <c r="K166" s="432"/>
      <c r="L166" s="432"/>
      <c r="M166" s="433"/>
      <c r="N166" s="431">
        <f>SUMIF(G11:G150,"VBF",N11:N150)</f>
        <v>0</v>
      </c>
      <c r="O166" s="432"/>
      <c r="P166" s="432"/>
      <c r="Q166" s="433"/>
      <c r="R166" s="302">
        <f>SUMIF(G11:G150,"VBF",R11:R150)</f>
        <v>0</v>
      </c>
      <c r="S166" s="308">
        <f>SUMIF(G11:G150,"VBF",S9:S150)</f>
        <v>0</v>
      </c>
      <c r="T166" s="32">
        <f>SUMIF(G11:G150,"VBF",T11:T150)</f>
        <v>0</v>
      </c>
      <c r="U166" s="229"/>
      <c r="V166" s="238"/>
      <c r="W166" s="238"/>
      <c r="X166" s="238"/>
    </row>
    <row r="167" spans="1:25">
      <c r="A167" s="434" t="s">
        <v>81</v>
      </c>
      <c r="B167" s="435"/>
      <c r="C167" s="435"/>
      <c r="D167" s="435"/>
      <c r="E167" s="435"/>
      <c r="F167" s="435"/>
      <c r="G167" s="435"/>
      <c r="H167" s="436"/>
      <c r="I167" s="302">
        <f>SUMIF(G11:G150,"Kt.",I11:I150)</f>
        <v>0</v>
      </c>
      <c r="J167" s="431">
        <f>SUMIF(G11:G150,"Kt.",J11:J150)</f>
        <v>66.400000000000006</v>
      </c>
      <c r="K167" s="432"/>
      <c r="L167" s="432"/>
      <c r="M167" s="433"/>
      <c r="N167" s="431">
        <f>SUMIF(G11:G150,"Kt.",N11:N150)</f>
        <v>63.400000000000006</v>
      </c>
      <c r="O167" s="432"/>
      <c r="P167" s="432"/>
      <c r="Q167" s="433"/>
      <c r="R167" s="302">
        <f>SUMIF(G11:G150,"Kt.",R11:R150)</f>
        <v>63.400000000000006</v>
      </c>
      <c r="S167" s="308">
        <f>SUMIF(G9:G150,"Kt.",S9:S150)</f>
        <v>3</v>
      </c>
      <c r="T167" s="32">
        <f>SUMIF(G11:G150,"Kt.",T11:T150)</f>
        <v>0</v>
      </c>
      <c r="U167" s="229">
        <f t="shared" si="114"/>
        <v>95.481927710843379</v>
      </c>
      <c r="V167" s="238"/>
      <c r="W167" s="238"/>
      <c r="X167" s="238"/>
    </row>
    <row r="168" spans="1:25">
      <c r="K168" s="70" t="s">
        <v>104</v>
      </c>
    </row>
    <row r="169" spans="1:25">
      <c r="J169" s="158"/>
      <c r="K169" s="158"/>
      <c r="L169" s="158"/>
      <c r="M169" s="158"/>
      <c r="N169" s="158"/>
      <c r="O169" s="158"/>
      <c r="P169" s="158"/>
      <c r="Q169" s="158"/>
    </row>
    <row r="170" spans="1:25"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</row>
    <row r="171" spans="1:25"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58"/>
    </row>
    <row r="172" spans="1:25">
      <c r="J172" s="158"/>
      <c r="K172" s="158"/>
      <c r="L172" s="158"/>
      <c r="M172" s="158"/>
      <c r="N172" s="158"/>
      <c r="O172" s="158"/>
      <c r="P172" s="158"/>
      <c r="Q172" s="158"/>
    </row>
    <row r="173" spans="1:25"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</row>
    <row r="178" spans="10:17">
      <c r="J178" s="158"/>
      <c r="K178" s="158"/>
      <c r="L178" s="158"/>
      <c r="M178" s="158"/>
      <c r="N178" s="158"/>
      <c r="O178" s="158"/>
      <c r="P178" s="158"/>
      <c r="Q178" s="158"/>
    </row>
  </sheetData>
  <autoFilter ref="A11:Y169" xr:uid="{00000000-0009-0000-0000-000001000000}"/>
  <mergeCells count="256">
    <mergeCell ref="N167:Q167"/>
    <mergeCell ref="A3:T3"/>
    <mergeCell ref="A2:Q2"/>
    <mergeCell ref="S2:T2"/>
    <mergeCell ref="S7:S10"/>
    <mergeCell ref="N154:Q154"/>
    <mergeCell ref="N155:Q155"/>
    <mergeCell ref="N156:Q156"/>
    <mergeCell ref="N157:Q157"/>
    <mergeCell ref="N158:Q158"/>
    <mergeCell ref="N159:Q159"/>
    <mergeCell ref="N160:Q160"/>
    <mergeCell ref="N161:Q161"/>
    <mergeCell ref="N162:Q162"/>
    <mergeCell ref="N7:Q7"/>
    <mergeCell ref="N8:N10"/>
    <mergeCell ref="O8:Q8"/>
    <mergeCell ref="O9:P9"/>
    <mergeCell ref="Q9:Q10"/>
    <mergeCell ref="A127:A129"/>
    <mergeCell ref="A132:A143"/>
    <mergeCell ref="B132:B143"/>
    <mergeCell ref="D132:D143"/>
    <mergeCell ref="G143:H143"/>
    <mergeCell ref="N163:Q163"/>
    <mergeCell ref="N164:Q164"/>
    <mergeCell ref="N165:Q165"/>
    <mergeCell ref="N166:Q166"/>
    <mergeCell ref="D110:D115"/>
    <mergeCell ref="B122:B126"/>
    <mergeCell ref="G126:H126"/>
    <mergeCell ref="E119:E121"/>
    <mergeCell ref="G121:H121"/>
    <mergeCell ref="E122:E126"/>
    <mergeCell ref="N151:Q151"/>
    <mergeCell ref="N152:Q152"/>
    <mergeCell ref="N153:Q153"/>
    <mergeCell ref="B127:B129"/>
    <mergeCell ref="C127:C129"/>
    <mergeCell ref="D127:D129"/>
    <mergeCell ref="E127:E129"/>
    <mergeCell ref="G129:H129"/>
    <mergeCell ref="E131:J131"/>
    <mergeCell ref="J159:M159"/>
    <mergeCell ref="A163:H163"/>
    <mergeCell ref="A158:H158"/>
    <mergeCell ref="J161:M161"/>
    <mergeCell ref="D88:D90"/>
    <mergeCell ref="E88:E90"/>
    <mergeCell ref="G90:H90"/>
    <mergeCell ref="A122:A126"/>
    <mergeCell ref="C110:C115"/>
    <mergeCell ref="G118:H118"/>
    <mergeCell ref="D116:D118"/>
    <mergeCell ref="D119:D121"/>
    <mergeCell ref="C119:C121"/>
    <mergeCell ref="D122:D126"/>
    <mergeCell ref="E110:E115"/>
    <mergeCell ref="E116:E118"/>
    <mergeCell ref="B116:B118"/>
    <mergeCell ref="C116:C118"/>
    <mergeCell ref="A119:A121"/>
    <mergeCell ref="A116:A118"/>
    <mergeCell ref="A110:A115"/>
    <mergeCell ref="B110:B115"/>
    <mergeCell ref="C122:C126"/>
    <mergeCell ref="B119:B121"/>
    <mergeCell ref="G115:H115"/>
    <mergeCell ref="C144:C146"/>
    <mergeCell ref="D144:D146"/>
    <mergeCell ref="J152:M152"/>
    <mergeCell ref="J151:M151"/>
    <mergeCell ref="A144:A146"/>
    <mergeCell ref="G146:H146"/>
    <mergeCell ref="E144:E146"/>
    <mergeCell ref="E92:H92"/>
    <mergeCell ref="G105:H105"/>
    <mergeCell ref="D96:D105"/>
    <mergeCell ref="C106:C109"/>
    <mergeCell ref="E106:E109"/>
    <mergeCell ref="G109:H109"/>
    <mergeCell ref="E96:E105"/>
    <mergeCell ref="D106:D109"/>
    <mergeCell ref="C93:C95"/>
    <mergeCell ref="C96:C105"/>
    <mergeCell ref="G95:H95"/>
    <mergeCell ref="D93:D95"/>
    <mergeCell ref="E93:E95"/>
    <mergeCell ref="C132:C143"/>
    <mergeCell ref="A162:H162"/>
    <mergeCell ref="J162:M162"/>
    <mergeCell ref="A164:H164"/>
    <mergeCell ref="A153:H153"/>
    <mergeCell ref="J160:M160"/>
    <mergeCell ref="J167:M167"/>
    <mergeCell ref="J166:M166"/>
    <mergeCell ref="A166:H166"/>
    <mergeCell ref="A167:H167"/>
    <mergeCell ref="A165:H165"/>
    <mergeCell ref="J165:M165"/>
    <mergeCell ref="A155:H155"/>
    <mergeCell ref="J164:M164"/>
    <mergeCell ref="A160:H160"/>
    <mergeCell ref="J153:M153"/>
    <mergeCell ref="J163:M163"/>
    <mergeCell ref="A161:H161"/>
    <mergeCell ref="J154:M154"/>
    <mergeCell ref="J156:M156"/>
    <mergeCell ref="J155:M155"/>
    <mergeCell ref="A156:H156"/>
    <mergeCell ref="A157:H157"/>
    <mergeCell ref="J157:M157"/>
    <mergeCell ref="A154:H154"/>
    <mergeCell ref="J158:M158"/>
    <mergeCell ref="A159:H159"/>
    <mergeCell ref="I7:I10"/>
    <mergeCell ref="Y7:Y10"/>
    <mergeCell ref="M9:M10"/>
    <mergeCell ref="U9:U10"/>
    <mergeCell ref="B7:B10"/>
    <mergeCell ref="A7:A10"/>
    <mergeCell ref="D7:D10"/>
    <mergeCell ref="B18:B21"/>
    <mergeCell ref="D22:D28"/>
    <mergeCell ref="E22:E28"/>
    <mergeCell ref="D44:D47"/>
    <mergeCell ref="A52:A56"/>
    <mergeCell ref="B52:B56"/>
    <mergeCell ref="C52:C56"/>
    <mergeCell ref="D52:D56"/>
    <mergeCell ref="E52:E56"/>
    <mergeCell ref="B44:B47"/>
    <mergeCell ref="A48:A51"/>
    <mergeCell ref="B48:B51"/>
    <mergeCell ref="A152:H152"/>
    <mergeCell ref="A151:H151"/>
    <mergeCell ref="B144:B146"/>
    <mergeCell ref="A5:Y5"/>
    <mergeCell ref="W6:Y6"/>
    <mergeCell ref="W9:W10"/>
    <mergeCell ref="V9:V10"/>
    <mergeCell ref="T7:T10"/>
    <mergeCell ref="C7:C10"/>
    <mergeCell ref="U7:W8"/>
    <mergeCell ref="R7:R10"/>
    <mergeCell ref="H7:H10"/>
    <mergeCell ref="K8:M8"/>
    <mergeCell ref="J8:J10"/>
    <mergeCell ref="F7:F10"/>
    <mergeCell ref="X7:X10"/>
    <mergeCell ref="C29:C32"/>
    <mergeCell ref="A29:A32"/>
    <mergeCell ref="C48:C51"/>
    <mergeCell ref="D18:D21"/>
    <mergeCell ref="A33:A35"/>
    <mergeCell ref="B33:B35"/>
    <mergeCell ref="B14:B17"/>
    <mergeCell ref="C14:C17"/>
    <mergeCell ref="C33:C35"/>
    <mergeCell ref="A36:A38"/>
    <mergeCell ref="B36:B38"/>
    <mergeCell ref="C36:C38"/>
    <mergeCell ref="D36:D38"/>
    <mergeCell ref="E18:E21"/>
    <mergeCell ref="A14:A17"/>
    <mergeCell ref="A18:A21"/>
    <mergeCell ref="E48:E51"/>
    <mergeCell ref="E64:E72"/>
    <mergeCell ref="E43:H43"/>
    <mergeCell ref="D57:D63"/>
    <mergeCell ref="E57:E63"/>
    <mergeCell ref="G63:H63"/>
    <mergeCell ref="D64:D72"/>
    <mergeCell ref="E44:E47"/>
    <mergeCell ref="G51:H51"/>
    <mergeCell ref="A22:A28"/>
    <mergeCell ref="B22:B28"/>
    <mergeCell ref="C18:C21"/>
    <mergeCell ref="A57:A63"/>
    <mergeCell ref="A44:A47"/>
    <mergeCell ref="C44:C47"/>
    <mergeCell ref="A64:A72"/>
    <mergeCell ref="G32:H32"/>
    <mergeCell ref="G28:H28"/>
    <mergeCell ref="G72:H72"/>
    <mergeCell ref="B29:B32"/>
    <mergeCell ref="C22:C28"/>
    <mergeCell ref="A93:A95"/>
    <mergeCell ref="C57:C63"/>
    <mergeCell ref="C73:C75"/>
    <mergeCell ref="A96:A105"/>
    <mergeCell ref="B93:B95"/>
    <mergeCell ref="A76:A78"/>
    <mergeCell ref="B76:B78"/>
    <mergeCell ref="C76:C78"/>
    <mergeCell ref="A79:A81"/>
    <mergeCell ref="B79:B81"/>
    <mergeCell ref="C79:C81"/>
    <mergeCell ref="A85:A87"/>
    <mergeCell ref="B85:B87"/>
    <mergeCell ref="A73:A75"/>
    <mergeCell ref="B73:B75"/>
    <mergeCell ref="B96:B105"/>
    <mergeCell ref="A88:A90"/>
    <mergeCell ref="B88:B90"/>
    <mergeCell ref="C88:C90"/>
    <mergeCell ref="C85:C87"/>
    <mergeCell ref="C64:C72"/>
    <mergeCell ref="A106:A109"/>
    <mergeCell ref="B106:B109"/>
    <mergeCell ref="A82:A84"/>
    <mergeCell ref="B82:B84"/>
    <mergeCell ref="C82:C84"/>
    <mergeCell ref="E7:E10"/>
    <mergeCell ref="G7:G10"/>
    <mergeCell ref="J7:M7"/>
    <mergeCell ref="K9:L9"/>
    <mergeCell ref="E12:H12"/>
    <mergeCell ref="G21:H21"/>
    <mergeCell ref="E13:H13"/>
    <mergeCell ref="G17:H17"/>
    <mergeCell ref="D14:D17"/>
    <mergeCell ref="E14:E17"/>
    <mergeCell ref="D73:D75"/>
    <mergeCell ref="D48:D51"/>
    <mergeCell ref="D29:D32"/>
    <mergeCell ref="E29:E32"/>
    <mergeCell ref="E73:E75"/>
    <mergeCell ref="G75:H75"/>
    <mergeCell ref="D33:D35"/>
    <mergeCell ref="E33:E35"/>
    <mergeCell ref="G35:H35"/>
    <mergeCell ref="B57:B63"/>
    <mergeCell ref="A39:A41"/>
    <mergeCell ref="B39:B41"/>
    <mergeCell ref="C39:C41"/>
    <mergeCell ref="D39:D41"/>
    <mergeCell ref="E39:E41"/>
    <mergeCell ref="G41:H41"/>
    <mergeCell ref="B64:B72"/>
    <mergeCell ref="E36:E38"/>
    <mergeCell ref="G38:H38"/>
    <mergeCell ref="G56:H56"/>
    <mergeCell ref="G47:H47"/>
    <mergeCell ref="D76:D78"/>
    <mergeCell ref="E76:E78"/>
    <mergeCell ref="G78:H78"/>
    <mergeCell ref="D79:D81"/>
    <mergeCell ref="E79:E81"/>
    <mergeCell ref="G81:H81"/>
    <mergeCell ref="D85:D87"/>
    <mergeCell ref="D82:D84"/>
    <mergeCell ref="E82:E84"/>
    <mergeCell ref="G84:H84"/>
    <mergeCell ref="E85:E87"/>
    <mergeCell ref="G87:H87"/>
  </mergeCells>
  <phoneticPr fontId="5" type="noConversion"/>
  <pageMargins left="0.35433070866141736" right="0.35433070866141736" top="1.1811023622047245" bottom="0.39370078740157483" header="0" footer="0"/>
  <pageSetup paperSize="9" scale="75" orientation="landscape" r:id="rId1"/>
  <headerFooter differentFirst="1" scaleWithDoc="0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13 programa (2021-0)</vt:lpstr>
      <vt:lpstr>'13 programa (2021-0)'!Print_Titles</vt:lpstr>
    </vt:vector>
  </TitlesOfParts>
  <Company>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RSIL</cp:lastModifiedBy>
  <cp:lastPrinted>2021-02-25T08:35:01Z</cp:lastPrinted>
  <dcterms:created xsi:type="dcterms:W3CDTF">2011-01-23T13:14:42Z</dcterms:created>
  <dcterms:modified xsi:type="dcterms:W3CDTF">2022-04-21T08:38:32Z</dcterms:modified>
</cp:coreProperties>
</file>